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Контингент" sheetId="1" r:id="rId1"/>
  </sheets>
  <definedNames>
    <definedName name="_xlnm._FilterDatabase" localSheetId="0" hidden="1">Контингент!$A$1:$KG$180</definedName>
  </definedNames>
  <calcPr calcId="124519" refMode="R1C1"/>
</workbook>
</file>

<file path=xl/calcChain.xml><?xml version="1.0" encoding="utf-8"?>
<calcChain xmlns="http://schemas.openxmlformats.org/spreadsheetml/2006/main">
  <c r="Q2" i="1"/>
  <c r="R2"/>
  <c r="S2"/>
  <c r="T2"/>
  <c r="AB2"/>
  <c r="AC2"/>
  <c r="AD2"/>
  <c r="AE2"/>
  <c r="AG2"/>
  <c r="Q3"/>
  <c r="R3"/>
  <c r="S3"/>
  <c r="T3"/>
  <c r="AB3"/>
  <c r="AC3"/>
  <c r="AD3"/>
  <c r="AE3"/>
  <c r="Q4"/>
  <c r="R4"/>
  <c r="S4"/>
  <c r="T4"/>
  <c r="AB4"/>
  <c r="AC4"/>
  <c r="AD4"/>
  <c r="AE4"/>
  <c r="AG4"/>
  <c r="Q5"/>
  <c r="R5"/>
  <c r="S5"/>
  <c r="T5"/>
  <c r="AB5"/>
  <c r="AC5"/>
  <c r="AD5"/>
  <c r="AE5"/>
  <c r="Q6"/>
  <c r="R6"/>
  <c r="S6"/>
  <c r="T6"/>
  <c r="AB6"/>
  <c r="AC6"/>
  <c r="AD6"/>
  <c r="AE6"/>
  <c r="Q7"/>
  <c r="R7"/>
  <c r="S7"/>
  <c r="T7"/>
  <c r="AB7"/>
  <c r="AC7"/>
  <c r="AD7"/>
  <c r="AE7"/>
  <c r="Q8"/>
  <c r="R8"/>
  <c r="S8"/>
  <c r="T8"/>
  <c r="AB8"/>
  <c r="AC8"/>
  <c r="AD8"/>
  <c r="AE8"/>
  <c r="Q9"/>
  <c r="R9"/>
  <c r="S9"/>
  <c r="T9"/>
  <c r="AB9"/>
  <c r="AC9"/>
  <c r="AD9"/>
  <c r="AE9"/>
  <c r="Q10"/>
  <c r="R10"/>
  <c r="S10"/>
  <c r="T10"/>
  <c r="AB10"/>
  <c r="AC10"/>
  <c r="AD10"/>
  <c r="AE10"/>
  <c r="Q11"/>
  <c r="R11"/>
  <c r="S11"/>
  <c r="T11"/>
  <c r="AB11"/>
  <c r="AC11"/>
  <c r="AD11"/>
  <c r="AE11"/>
  <c r="Q12"/>
  <c r="R12"/>
  <c r="S12"/>
  <c r="T12"/>
  <c r="AB12"/>
  <c r="AC12"/>
  <c r="AD12"/>
  <c r="AE12"/>
  <c r="DY12"/>
  <c r="EA12"/>
  <c r="Q13"/>
  <c r="R13"/>
  <c r="S13"/>
  <c r="T13"/>
  <c r="AB13"/>
  <c r="AC13"/>
  <c r="AD13"/>
  <c r="AE13"/>
  <c r="Q14"/>
  <c r="R14"/>
  <c r="S14"/>
  <c r="T14"/>
  <c r="AB14"/>
  <c r="AC14"/>
  <c r="AD14"/>
  <c r="AE14"/>
  <c r="Q15"/>
  <c r="R15"/>
  <c r="S15"/>
  <c r="T15"/>
  <c r="AB15"/>
  <c r="AC15"/>
  <c r="AD15"/>
  <c r="AE15"/>
  <c r="Q16"/>
  <c r="R16"/>
  <c r="S16"/>
  <c r="T16"/>
  <c r="AB16"/>
  <c r="AC16"/>
  <c r="AD16"/>
  <c r="AE16"/>
  <c r="BD16"/>
  <c r="BG16"/>
  <c r="Q17"/>
  <c r="R17"/>
  <c r="S17"/>
  <c r="T17"/>
  <c r="AB17"/>
  <c r="AC17"/>
  <c r="AD17"/>
  <c r="AE17"/>
  <c r="Q18"/>
  <c r="R18"/>
  <c r="S18"/>
  <c r="T18"/>
  <c r="AB18"/>
  <c r="AC18"/>
  <c r="AD18"/>
  <c r="AE18"/>
  <c r="DY18"/>
  <c r="EA18"/>
  <c r="AB19"/>
  <c r="AC19"/>
  <c r="AD19"/>
  <c r="AE19"/>
  <c r="Q20"/>
  <c r="R20"/>
  <c r="S20"/>
  <c r="T20"/>
  <c r="AB20"/>
  <c r="AC20"/>
  <c r="AD20"/>
  <c r="AE20"/>
  <c r="Q21"/>
  <c r="R21"/>
  <c r="S21"/>
  <c r="T21"/>
  <c r="AB21"/>
  <c r="AC21"/>
  <c r="AD21"/>
  <c r="AE21"/>
  <c r="Q22"/>
  <c r="R22"/>
  <c r="S22"/>
  <c r="T22"/>
  <c r="AB22"/>
  <c r="AC22"/>
  <c r="AD22"/>
  <c r="AE22"/>
  <c r="Q23"/>
  <c r="R23"/>
  <c r="S23"/>
  <c r="T23"/>
  <c r="AB23"/>
  <c r="AC23"/>
  <c r="AD23"/>
  <c r="AE23"/>
  <c r="Q24"/>
  <c r="R24"/>
  <c r="S24"/>
  <c r="T24"/>
  <c r="AB24"/>
  <c r="AC24"/>
  <c r="AD24"/>
  <c r="AE24"/>
  <c r="Q25"/>
  <c r="R25"/>
  <c r="S25"/>
  <c r="T25"/>
  <c r="AB25"/>
  <c r="AC25"/>
  <c r="AD25"/>
  <c r="AE25"/>
  <c r="Q26"/>
  <c r="R26"/>
  <c r="S26"/>
  <c r="T26"/>
  <c r="AB26"/>
  <c r="AC26"/>
  <c r="AD26"/>
  <c r="AE26"/>
  <c r="Q27"/>
  <c r="R27"/>
  <c r="S27"/>
  <c r="T27"/>
  <c r="AB27"/>
  <c r="AC27"/>
  <c r="AD27"/>
  <c r="AE27"/>
  <c r="Q28"/>
  <c r="R28"/>
  <c r="S28"/>
  <c r="T28"/>
  <c r="AB28"/>
  <c r="AC28"/>
  <c r="AD28"/>
  <c r="AE28"/>
  <c r="Q29"/>
  <c r="R29"/>
  <c r="S29"/>
  <c r="T29"/>
  <c r="AB29"/>
  <c r="AC29"/>
  <c r="AD29"/>
  <c r="AE29"/>
  <c r="DZ29"/>
  <c r="EB29"/>
  <c r="Q30"/>
  <c r="R30"/>
  <c r="S30"/>
  <c r="T30"/>
  <c r="AB30"/>
  <c r="AC30"/>
  <c r="AD30"/>
  <c r="AE30"/>
  <c r="DZ30"/>
  <c r="EB30"/>
  <c r="Q31"/>
  <c r="R31"/>
  <c r="S31"/>
  <c r="T31"/>
  <c r="AB31"/>
  <c r="AC31"/>
  <c r="AD31"/>
  <c r="AE31"/>
  <c r="Q32"/>
  <c r="R32"/>
  <c r="S32"/>
  <c r="T32"/>
  <c r="AB32"/>
  <c r="AC32"/>
  <c r="AD32"/>
  <c r="AE32"/>
  <c r="Q33"/>
  <c r="R33"/>
  <c r="S33"/>
  <c r="T33"/>
  <c r="AB33"/>
  <c r="AC33"/>
  <c r="AD33"/>
  <c r="AE33"/>
  <c r="Q34"/>
  <c r="R34"/>
  <c r="S34"/>
  <c r="T34"/>
  <c r="AB34"/>
  <c r="AC34"/>
  <c r="AD34"/>
  <c r="AE34"/>
  <c r="Q35"/>
  <c r="R35"/>
  <c r="S35"/>
  <c r="T35"/>
  <c r="AB35"/>
  <c r="AC35"/>
  <c r="AD35"/>
  <c r="AE35"/>
  <c r="Q36"/>
  <c r="R36"/>
  <c r="S36"/>
  <c r="T36"/>
  <c r="AB36"/>
  <c r="AC36"/>
  <c r="AD36"/>
  <c r="AE36"/>
  <c r="Q37"/>
  <c r="R37"/>
  <c r="S37"/>
  <c r="T37"/>
  <c r="AB37"/>
  <c r="AC37"/>
  <c r="AD37"/>
  <c r="AE37"/>
  <c r="Q38"/>
  <c r="R38"/>
  <c r="S38"/>
  <c r="T38"/>
  <c r="AB38"/>
  <c r="AC38"/>
  <c r="AD38"/>
  <c r="AE38"/>
  <c r="Q39"/>
  <c r="R39"/>
  <c r="S39"/>
  <c r="T39"/>
  <c r="AB39"/>
  <c r="AC39"/>
  <c r="AD39"/>
  <c r="AE39"/>
  <c r="Q40"/>
  <c r="R40"/>
  <c r="S40"/>
  <c r="T40"/>
  <c r="AB40"/>
  <c r="AC40"/>
  <c r="AD40"/>
  <c r="AE40"/>
  <c r="Q41"/>
  <c r="R41"/>
  <c r="S41"/>
  <c r="T41"/>
  <c r="AB41"/>
  <c r="AC41"/>
  <c r="AD41"/>
  <c r="AE41"/>
  <c r="Q42"/>
  <c r="R42"/>
  <c r="S42"/>
  <c r="T42"/>
  <c r="AB42"/>
  <c r="AC42"/>
  <c r="AD42"/>
  <c r="AE42"/>
  <c r="Q43"/>
  <c r="R43"/>
  <c r="S43"/>
  <c r="T43"/>
  <c r="AB43"/>
  <c r="AC43"/>
  <c r="AD43"/>
  <c r="AE43"/>
  <c r="Q44"/>
  <c r="R44"/>
  <c r="S44"/>
  <c r="T44"/>
  <c r="AB44"/>
  <c r="AC44"/>
  <c r="AD44"/>
  <c r="AE44"/>
  <c r="Q45"/>
  <c r="R45"/>
  <c r="S45"/>
  <c r="T45"/>
  <c r="AB45"/>
  <c r="AC45"/>
  <c r="AD45"/>
  <c r="AE45"/>
  <c r="Q46"/>
  <c r="R46"/>
  <c r="S46"/>
  <c r="T46"/>
  <c r="AB46"/>
  <c r="AC46"/>
  <c r="AD46"/>
  <c r="AE46"/>
  <c r="AG46"/>
  <c r="Q47"/>
  <c r="R47"/>
  <c r="S47"/>
  <c r="T47"/>
  <c r="AB47"/>
  <c r="AC47"/>
  <c r="AD47"/>
  <c r="AE47"/>
  <c r="Q48"/>
  <c r="R48"/>
  <c r="S48"/>
  <c r="T48"/>
  <c r="AB48"/>
  <c r="AC48"/>
  <c r="AD48"/>
  <c r="AE48"/>
  <c r="Q49"/>
  <c r="R49"/>
  <c r="S49"/>
  <c r="T49"/>
  <c r="AB49"/>
  <c r="AC49"/>
  <c r="AD49"/>
  <c r="AE49"/>
  <c r="DZ49"/>
  <c r="EB49"/>
  <c r="Q50"/>
  <c r="R50"/>
  <c r="S50"/>
  <c r="T50"/>
  <c r="AB50"/>
  <c r="AC50"/>
  <c r="AD50"/>
  <c r="AE50"/>
  <c r="Q51"/>
  <c r="R51"/>
  <c r="S51"/>
  <c r="T51"/>
  <c r="AB51"/>
  <c r="AC51"/>
  <c r="AD51"/>
  <c r="AE51"/>
  <c r="Q52"/>
  <c r="R52"/>
  <c r="S52"/>
  <c r="T52"/>
  <c r="AB52"/>
  <c r="AC52"/>
  <c r="AD52"/>
  <c r="AE52"/>
  <c r="Q53"/>
  <c r="R53"/>
  <c r="S53"/>
  <c r="T53"/>
  <c r="AB53"/>
  <c r="AC53"/>
  <c r="AD53"/>
  <c r="AE53"/>
  <c r="Q54"/>
  <c r="R54"/>
  <c r="S54"/>
  <c r="T54"/>
  <c r="AB54"/>
  <c r="AC54"/>
  <c r="AD54"/>
  <c r="AE54"/>
  <c r="Q55"/>
  <c r="R55"/>
  <c r="S55"/>
  <c r="T55"/>
  <c r="AB55"/>
  <c r="AC55"/>
  <c r="AD55"/>
  <c r="AE55"/>
  <c r="Q56"/>
  <c r="R56"/>
  <c r="S56"/>
  <c r="T56"/>
  <c r="AB56"/>
  <c r="AC56"/>
  <c r="AD56"/>
  <c r="AE56"/>
  <c r="DZ56"/>
  <c r="EB56"/>
  <c r="Q57"/>
  <c r="R57"/>
  <c r="S57"/>
  <c r="T57"/>
  <c r="AB57"/>
  <c r="AC57"/>
  <c r="AD57"/>
  <c r="AE57"/>
  <c r="Q58"/>
  <c r="R58"/>
  <c r="S58"/>
  <c r="T58"/>
  <c r="AB58"/>
  <c r="AC58"/>
  <c r="AD58"/>
  <c r="AE58"/>
  <c r="Q59"/>
  <c r="R59"/>
  <c r="S59"/>
  <c r="T59"/>
  <c r="AB59"/>
  <c r="AC59"/>
  <c r="AD59"/>
  <c r="AE59"/>
  <c r="Q60"/>
  <c r="R60"/>
  <c r="S60"/>
  <c r="T60"/>
  <c r="AB60"/>
  <c r="AC60"/>
  <c r="AD60"/>
  <c r="AE60"/>
  <c r="Q61"/>
  <c r="R61"/>
  <c r="S61"/>
  <c r="T61"/>
  <c r="AB61"/>
  <c r="AC61"/>
  <c r="AD61"/>
  <c r="AE61"/>
  <c r="AB62"/>
  <c r="AC62"/>
  <c r="AD62"/>
  <c r="AE62"/>
  <c r="Q63"/>
  <c r="R63"/>
  <c r="S63"/>
  <c r="T63"/>
  <c r="AB63"/>
  <c r="AC63"/>
  <c r="AD63"/>
  <c r="AE63"/>
  <c r="Q64"/>
  <c r="R64"/>
  <c r="S64"/>
  <c r="T64"/>
  <c r="AB64"/>
  <c r="AC64"/>
  <c r="AD64"/>
  <c r="AE64"/>
  <c r="AG64"/>
  <c r="Q65"/>
  <c r="R65"/>
  <c r="S65"/>
  <c r="T65"/>
  <c r="AB65"/>
  <c r="AC65"/>
  <c r="AD65"/>
  <c r="AE65"/>
  <c r="Q66"/>
  <c r="R66"/>
  <c r="S66"/>
  <c r="T66"/>
  <c r="AB66"/>
  <c r="AC66"/>
  <c r="AD66"/>
  <c r="AE66"/>
  <c r="Q67"/>
  <c r="R67"/>
  <c r="S67"/>
  <c r="T67"/>
  <c r="AB67"/>
  <c r="AC67"/>
  <c r="AD67"/>
  <c r="AE67"/>
  <c r="AG67"/>
  <c r="ET67"/>
  <c r="Q68"/>
  <c r="R68"/>
  <c r="S68"/>
  <c r="T68"/>
  <c r="AB68"/>
  <c r="AC68"/>
  <c r="AD68"/>
  <c r="AE68"/>
  <c r="Q69"/>
  <c r="R69"/>
  <c r="S69"/>
  <c r="T69"/>
  <c r="AB69"/>
  <c r="AC69"/>
  <c r="AD69"/>
  <c r="AE69"/>
  <c r="AG69"/>
  <c r="ET69"/>
  <c r="Q70"/>
  <c r="R70"/>
  <c r="S70"/>
  <c r="T70"/>
  <c r="AB70"/>
  <c r="AC70"/>
  <c r="AD70"/>
  <c r="AE70"/>
  <c r="Q71"/>
  <c r="R71"/>
  <c r="S71"/>
  <c r="T71"/>
  <c r="AB71"/>
  <c r="AC71"/>
  <c r="AD71"/>
  <c r="AE71"/>
  <c r="AG71"/>
  <c r="ET71"/>
  <c r="Q72"/>
  <c r="R72"/>
  <c r="S72"/>
  <c r="T72"/>
  <c r="AB72"/>
  <c r="AC72"/>
  <c r="AD72"/>
  <c r="AE72"/>
  <c r="Q73"/>
  <c r="R73"/>
  <c r="S73"/>
  <c r="T73"/>
  <c r="AB73"/>
  <c r="AC73"/>
  <c r="AD73"/>
  <c r="AE73"/>
  <c r="AG73"/>
  <c r="ET73"/>
  <c r="Q74"/>
  <c r="R74"/>
  <c r="S74"/>
  <c r="T74"/>
  <c r="AB74"/>
  <c r="AC74"/>
  <c r="AD74"/>
  <c r="AE74"/>
  <c r="AG74"/>
  <c r="ET74"/>
  <c r="Q75"/>
  <c r="R75"/>
  <c r="S75"/>
  <c r="T75"/>
  <c r="AB75"/>
  <c r="AC75"/>
  <c r="AD75"/>
  <c r="AE75"/>
  <c r="Q76"/>
  <c r="R76"/>
  <c r="S76"/>
  <c r="T76"/>
  <c r="AB76"/>
  <c r="AC76"/>
  <c r="AD76"/>
  <c r="AE76"/>
  <c r="AG76"/>
  <c r="ET76"/>
  <c r="Q77"/>
  <c r="R77"/>
  <c r="S77"/>
  <c r="T77"/>
  <c r="AB77"/>
  <c r="AC77"/>
  <c r="AD77"/>
  <c r="AE77"/>
  <c r="AG77"/>
  <c r="ET77"/>
  <c r="Q78"/>
  <c r="R78"/>
  <c r="S78"/>
  <c r="T78"/>
  <c r="AB78"/>
  <c r="AC78"/>
  <c r="AD78"/>
  <c r="AE78"/>
  <c r="Q79"/>
  <c r="R79"/>
  <c r="S79"/>
  <c r="T79"/>
  <c r="AB79"/>
  <c r="AC79"/>
  <c r="AD79"/>
  <c r="AE79"/>
  <c r="Q80"/>
  <c r="R80"/>
  <c r="S80"/>
  <c r="T80"/>
  <c r="AB80"/>
  <c r="AC80"/>
  <c r="AD80"/>
  <c r="AE80"/>
  <c r="Q81"/>
  <c r="R81"/>
  <c r="S81"/>
  <c r="T81"/>
  <c r="AB81"/>
  <c r="AC81"/>
  <c r="AD81"/>
  <c r="AE81"/>
  <c r="Q82"/>
  <c r="R82"/>
  <c r="S82"/>
  <c r="T82"/>
  <c r="AB82"/>
  <c r="AC82"/>
  <c r="AD82"/>
  <c r="AE82"/>
  <c r="Q83"/>
  <c r="R83"/>
  <c r="S83"/>
  <c r="T83"/>
  <c r="AB83"/>
  <c r="AC83"/>
  <c r="AD83"/>
  <c r="AE83"/>
  <c r="AG83"/>
  <c r="AB84"/>
  <c r="AC84"/>
  <c r="AD84"/>
  <c r="AE84"/>
  <c r="AG84"/>
  <c r="BD84"/>
  <c r="BG84"/>
  <c r="Q85"/>
  <c r="R85"/>
  <c r="S85"/>
  <c r="T85"/>
  <c r="AB85"/>
  <c r="AC85"/>
  <c r="AD85"/>
  <c r="AE85"/>
  <c r="AG85"/>
  <c r="Q86"/>
  <c r="R86"/>
  <c r="S86"/>
  <c r="T86"/>
  <c r="AB86"/>
  <c r="AC86"/>
  <c r="AD86"/>
  <c r="AE86"/>
  <c r="Q87"/>
  <c r="R87"/>
  <c r="S87"/>
  <c r="T87"/>
  <c r="AB87"/>
  <c r="AC87"/>
  <c r="AD87"/>
  <c r="AE87"/>
  <c r="Q88"/>
  <c r="R88"/>
  <c r="S88"/>
  <c r="T88"/>
  <c r="AB88"/>
  <c r="AC88"/>
  <c r="AD88"/>
  <c r="AE88"/>
  <c r="AG88"/>
  <c r="Q89"/>
  <c r="R89"/>
  <c r="S89"/>
  <c r="T89"/>
  <c r="AB89"/>
  <c r="AC89"/>
  <c r="AD89"/>
  <c r="AE89"/>
  <c r="Q90"/>
  <c r="R90"/>
  <c r="S90"/>
  <c r="T90"/>
  <c r="AB90"/>
  <c r="AC90"/>
  <c r="AD90"/>
  <c r="AE90"/>
  <c r="Q91"/>
  <c r="R91"/>
  <c r="S91"/>
  <c r="T91"/>
  <c r="AB91"/>
  <c r="AC91"/>
  <c r="AD91"/>
  <c r="AE91"/>
  <c r="Q92"/>
  <c r="R92"/>
  <c r="S92"/>
  <c r="T92"/>
  <c r="AB92"/>
  <c r="AC92"/>
  <c r="AD92"/>
  <c r="AE92"/>
  <c r="Q93"/>
  <c r="R93"/>
  <c r="S93"/>
  <c r="T93"/>
  <c r="AB93"/>
  <c r="AC93"/>
  <c r="AD93"/>
  <c r="AE93"/>
  <c r="Q94"/>
  <c r="R94"/>
  <c r="S94"/>
  <c r="T94"/>
  <c r="AB94"/>
  <c r="AC94"/>
  <c r="AD94"/>
  <c r="AE94"/>
  <c r="Q95"/>
  <c r="R95"/>
  <c r="S95"/>
  <c r="T95"/>
  <c r="AB95"/>
  <c r="AC95"/>
  <c r="AD95"/>
  <c r="AE95"/>
  <c r="AG95"/>
  <c r="ET95"/>
  <c r="FX95"/>
  <c r="Q96"/>
  <c r="R96"/>
  <c r="S96"/>
  <c r="T96"/>
  <c r="AB96"/>
  <c r="AC96"/>
  <c r="AD96"/>
  <c r="AE96"/>
  <c r="AG96"/>
  <c r="ET96"/>
  <c r="FX96"/>
  <c r="Q97"/>
  <c r="R97"/>
  <c r="S97"/>
  <c r="T97"/>
  <c r="AB97"/>
  <c r="AC97"/>
  <c r="AD97"/>
  <c r="AE97"/>
  <c r="AG97"/>
  <c r="BD97"/>
  <c r="BG97"/>
  <c r="BJ97"/>
  <c r="ET97"/>
  <c r="FX97"/>
  <c r="Q98"/>
  <c r="R98"/>
  <c r="S98"/>
  <c r="T98"/>
  <c r="AB98"/>
  <c r="AC98"/>
  <c r="AD98"/>
  <c r="AE98"/>
  <c r="AG98"/>
  <c r="ET98"/>
  <c r="FX98"/>
  <c r="Q99"/>
  <c r="R99"/>
  <c r="S99"/>
  <c r="T99"/>
  <c r="AB99"/>
  <c r="AC99"/>
  <c r="AD99"/>
  <c r="AE99"/>
  <c r="AG99"/>
  <c r="ET99"/>
  <c r="FX99"/>
  <c r="Q100"/>
  <c r="R100"/>
  <c r="S100"/>
  <c r="T100"/>
  <c r="AB100"/>
  <c r="AC100"/>
  <c r="AD100"/>
  <c r="AE100"/>
  <c r="Q101"/>
  <c r="R101"/>
  <c r="S101"/>
  <c r="T101"/>
  <c r="AB101"/>
  <c r="AC101"/>
  <c r="AD101"/>
  <c r="AE101"/>
  <c r="AG101"/>
  <c r="BD101"/>
  <c r="BG101"/>
  <c r="ET101"/>
  <c r="FX101"/>
  <c r="Q102"/>
  <c r="R102"/>
  <c r="S102"/>
  <c r="T102"/>
  <c r="AB102"/>
  <c r="AC102"/>
  <c r="AD102"/>
  <c r="AE102"/>
  <c r="DZ102"/>
  <c r="EB102"/>
  <c r="Q103"/>
  <c r="R103"/>
  <c r="S103"/>
  <c r="T103"/>
  <c r="AB103"/>
  <c r="AC103"/>
  <c r="AD103"/>
  <c r="AE103"/>
  <c r="Q104"/>
  <c r="R104"/>
  <c r="S104"/>
  <c r="T104"/>
  <c r="AB104"/>
  <c r="AC104"/>
  <c r="AD104"/>
  <c r="AE104"/>
  <c r="DZ104"/>
  <c r="EB104"/>
  <c r="Q105"/>
  <c r="R105"/>
  <c r="S105"/>
  <c r="T105"/>
  <c r="AB105"/>
  <c r="AC105"/>
  <c r="AD105"/>
  <c r="AE105"/>
  <c r="Q106"/>
  <c r="R106"/>
  <c r="S106"/>
  <c r="T106"/>
  <c r="AB106"/>
  <c r="AC106"/>
  <c r="AD106"/>
  <c r="AE106"/>
  <c r="AB107"/>
  <c r="AC107"/>
  <c r="AD107"/>
  <c r="AE107"/>
  <c r="AG107"/>
  <c r="ET107"/>
  <c r="Q108"/>
  <c r="R108"/>
  <c r="S108"/>
  <c r="T108"/>
  <c r="AB108"/>
  <c r="AC108"/>
  <c r="AD108"/>
  <c r="AE108"/>
  <c r="AG108"/>
  <c r="ET108"/>
  <c r="Q109"/>
  <c r="R109"/>
  <c r="S109"/>
  <c r="T109"/>
  <c r="AB109"/>
  <c r="AC109"/>
  <c r="AD109"/>
  <c r="AE109"/>
  <c r="AG109"/>
  <c r="BD109"/>
  <c r="BG109"/>
  <c r="BJ109"/>
  <c r="ET109"/>
  <c r="Q110"/>
  <c r="R110"/>
  <c r="S110"/>
  <c r="T110"/>
  <c r="AB110"/>
  <c r="AC110"/>
  <c r="AD110"/>
  <c r="AE110"/>
  <c r="Q111"/>
  <c r="R111"/>
  <c r="S111"/>
  <c r="T111"/>
  <c r="AB111"/>
  <c r="AC111"/>
  <c r="AD111"/>
  <c r="AE111"/>
  <c r="AG111"/>
  <c r="ET111"/>
  <c r="Q112"/>
  <c r="R112"/>
  <c r="S112"/>
  <c r="T112"/>
  <c r="AB112"/>
  <c r="AC112"/>
  <c r="AD112"/>
  <c r="AE112"/>
  <c r="AG112"/>
  <c r="ET112"/>
  <c r="Q113"/>
  <c r="R113"/>
  <c r="S113"/>
  <c r="T113"/>
  <c r="AB113"/>
  <c r="AC113"/>
  <c r="AD113"/>
  <c r="AE113"/>
  <c r="AG113"/>
  <c r="BD113"/>
  <c r="BG113"/>
  <c r="BJ113"/>
  <c r="ET113"/>
  <c r="FX113"/>
  <c r="Q114"/>
  <c r="R114"/>
  <c r="S114"/>
  <c r="T114"/>
  <c r="AB114"/>
  <c r="AC114"/>
  <c r="AD114"/>
  <c r="AE114"/>
  <c r="Q115"/>
  <c r="R115"/>
  <c r="S115"/>
  <c r="T115"/>
  <c r="AB115"/>
  <c r="AC115"/>
  <c r="AD115"/>
  <c r="AE115"/>
  <c r="Q116"/>
  <c r="R116"/>
  <c r="S116"/>
  <c r="T116"/>
  <c r="AB116"/>
  <c r="AC116"/>
  <c r="AD116"/>
  <c r="AE116"/>
  <c r="Q117"/>
  <c r="R117"/>
  <c r="S117"/>
  <c r="T117"/>
  <c r="AB117"/>
  <c r="AC117"/>
  <c r="AD117"/>
  <c r="AE117"/>
  <c r="AG117"/>
  <c r="BD117"/>
  <c r="BG117"/>
  <c r="BJ117"/>
  <c r="ET117"/>
  <c r="FX117"/>
  <c r="Q118"/>
  <c r="R118"/>
  <c r="S118"/>
  <c r="T118"/>
  <c r="AB118"/>
  <c r="AC118"/>
  <c r="Q119"/>
  <c r="R119"/>
  <c r="S119"/>
  <c r="T119"/>
  <c r="AB119"/>
  <c r="AC119"/>
  <c r="Q120"/>
  <c r="R120"/>
  <c r="S120"/>
  <c r="T120"/>
  <c r="AB120"/>
  <c r="AC120"/>
  <c r="Q121"/>
  <c r="R121"/>
  <c r="S121"/>
  <c r="T121"/>
  <c r="AB121"/>
  <c r="AC121"/>
  <c r="Q122"/>
  <c r="R122"/>
  <c r="S122"/>
  <c r="T122"/>
  <c r="AB122"/>
  <c r="AC122"/>
  <c r="AD122"/>
  <c r="AE122"/>
  <c r="AG122"/>
  <c r="ET122"/>
  <c r="FX122"/>
  <c r="Q123"/>
  <c r="R123"/>
  <c r="S123"/>
  <c r="T123"/>
  <c r="AB123"/>
  <c r="AC123"/>
  <c r="Q124"/>
  <c r="R124"/>
  <c r="S124"/>
  <c r="T124"/>
  <c r="AB124"/>
  <c r="AC124"/>
  <c r="Q125"/>
  <c r="R125"/>
  <c r="S125"/>
  <c r="T125"/>
  <c r="AB125"/>
  <c r="AC125"/>
  <c r="Q126"/>
  <c r="R126"/>
  <c r="S126"/>
  <c r="T126"/>
  <c r="AB126"/>
  <c r="AC126"/>
  <c r="AD126"/>
  <c r="AE126"/>
  <c r="Q127"/>
  <c r="R127"/>
  <c r="S127"/>
  <c r="T127"/>
  <c r="AB127"/>
  <c r="AC127"/>
  <c r="AD127"/>
  <c r="AE127"/>
  <c r="Q128"/>
  <c r="R128"/>
  <c r="S128"/>
  <c r="T128"/>
  <c r="AB128"/>
  <c r="AC128"/>
  <c r="Q129"/>
  <c r="R129"/>
  <c r="S129"/>
  <c r="T129"/>
  <c r="AB129"/>
  <c r="AC129"/>
  <c r="AD129"/>
  <c r="AE129"/>
  <c r="AG129"/>
  <c r="ET129"/>
  <c r="FX129"/>
  <c r="Q130"/>
  <c r="R130"/>
  <c r="S130"/>
  <c r="T130"/>
  <c r="AB130"/>
  <c r="AC130"/>
  <c r="AD130"/>
  <c r="AE130"/>
  <c r="Q131"/>
  <c r="R131"/>
  <c r="S131"/>
  <c r="T131"/>
  <c r="AB131"/>
  <c r="AC131"/>
  <c r="AD131"/>
  <c r="AE131"/>
  <c r="Q132"/>
  <c r="R132"/>
  <c r="S132"/>
  <c r="T132"/>
  <c r="AB132"/>
  <c r="AC132"/>
  <c r="Q133"/>
  <c r="R133"/>
  <c r="S133"/>
  <c r="T133"/>
  <c r="AB133"/>
  <c r="AC133"/>
  <c r="AD133"/>
  <c r="AE133"/>
  <c r="Q134"/>
  <c r="R134"/>
  <c r="S134"/>
  <c r="T134"/>
  <c r="AB134"/>
  <c r="AC134"/>
  <c r="Q135"/>
  <c r="R135"/>
  <c r="S135"/>
  <c r="T135"/>
  <c r="AB135"/>
  <c r="AC135"/>
  <c r="AD135"/>
  <c r="AE135"/>
  <c r="DZ135"/>
  <c r="EB135"/>
  <c r="Q136"/>
  <c r="R136"/>
  <c r="S136"/>
  <c r="T136"/>
  <c r="AB136"/>
  <c r="AC136"/>
  <c r="Q137"/>
  <c r="R137"/>
  <c r="S137"/>
  <c r="T137"/>
  <c r="AB137"/>
  <c r="AC137"/>
  <c r="AD137"/>
  <c r="AE137"/>
  <c r="Q138"/>
  <c r="R138"/>
  <c r="S138"/>
  <c r="T138"/>
  <c r="AB138"/>
  <c r="AC138"/>
  <c r="AD138"/>
  <c r="AE138"/>
  <c r="AG138"/>
  <c r="ET138"/>
  <c r="FX138"/>
  <c r="Q139"/>
  <c r="R139"/>
  <c r="S139"/>
  <c r="T139"/>
  <c r="AB139"/>
  <c r="AC139"/>
  <c r="AD139"/>
  <c r="AE139"/>
  <c r="Q140"/>
  <c r="R140"/>
  <c r="S140"/>
  <c r="T140"/>
  <c r="AB140"/>
  <c r="AC140"/>
  <c r="AD140"/>
  <c r="AE140"/>
  <c r="IT140"/>
  <c r="IU140"/>
  <c r="IV140"/>
  <c r="IW140"/>
  <c r="IX140"/>
  <c r="IY140"/>
  <c r="IZ140"/>
  <c r="JA140"/>
  <c r="JB140"/>
  <c r="JE140"/>
  <c r="JF140"/>
  <c r="JG140"/>
  <c r="JH140"/>
  <c r="JI140"/>
  <c r="JK140"/>
  <c r="JM140"/>
  <c r="JN140"/>
  <c r="JP140"/>
  <c r="JQ140"/>
  <c r="JR140"/>
  <c r="KD140"/>
  <c r="KE140"/>
  <c r="Q141"/>
  <c r="R141"/>
  <c r="S141"/>
  <c r="T141"/>
  <c r="AB141"/>
  <c r="AC141"/>
  <c r="AD141"/>
  <c r="AE141"/>
  <c r="DZ141"/>
  <c r="EB141"/>
  <c r="Q142"/>
  <c r="R142"/>
  <c r="S142"/>
  <c r="T142"/>
  <c r="AB142"/>
  <c r="AC142"/>
  <c r="AD142"/>
  <c r="AE142"/>
  <c r="Q143"/>
  <c r="R143"/>
  <c r="S143"/>
  <c r="T143"/>
  <c r="AB143"/>
  <c r="AC143"/>
  <c r="AD143"/>
  <c r="AE143"/>
  <c r="Q144"/>
  <c r="R144"/>
  <c r="S144"/>
  <c r="T144"/>
  <c r="AB144"/>
  <c r="AC144"/>
  <c r="AD144"/>
  <c r="AE144"/>
  <c r="DT144"/>
  <c r="DZ144"/>
  <c r="EB144"/>
  <c r="Q145"/>
  <c r="R145"/>
  <c r="S145"/>
  <c r="T145"/>
  <c r="AB145"/>
  <c r="AC145"/>
  <c r="AD145"/>
  <c r="AE145"/>
  <c r="DZ145"/>
  <c r="EB145"/>
  <c r="Q146"/>
  <c r="R146"/>
  <c r="S146"/>
  <c r="T146"/>
  <c r="AB146"/>
  <c r="AC146"/>
  <c r="AD146"/>
  <c r="AE146"/>
  <c r="AG146"/>
  <c r="Q147"/>
  <c r="R147"/>
  <c r="S147"/>
  <c r="T147"/>
  <c r="AB147"/>
  <c r="AC147"/>
  <c r="AD147"/>
  <c r="AE147"/>
  <c r="Q148"/>
  <c r="R148"/>
  <c r="S148"/>
  <c r="T148"/>
  <c r="AB148"/>
  <c r="AC148"/>
  <c r="AD148"/>
  <c r="AE148"/>
  <c r="Q149"/>
  <c r="R149"/>
  <c r="S149"/>
  <c r="T149"/>
  <c r="AB149"/>
  <c r="AC149"/>
  <c r="AD149"/>
  <c r="AE149"/>
  <c r="AG149"/>
  <c r="ET149"/>
  <c r="Q150"/>
  <c r="R150"/>
  <c r="S150"/>
  <c r="T150"/>
  <c r="AB150"/>
  <c r="AC150"/>
  <c r="AD150"/>
  <c r="AE150"/>
  <c r="AG150"/>
  <c r="ET150"/>
  <c r="Q151"/>
  <c r="R151"/>
  <c r="S151"/>
  <c r="T151"/>
  <c r="AB151"/>
  <c r="AC151"/>
  <c r="AD151"/>
  <c r="AE151"/>
  <c r="Q152"/>
  <c r="R152"/>
  <c r="S152"/>
  <c r="T152"/>
  <c r="AB152"/>
  <c r="AC152"/>
  <c r="AD152"/>
  <c r="AE152"/>
  <c r="Q153"/>
  <c r="R153"/>
  <c r="S153"/>
  <c r="T153"/>
  <c r="AB153"/>
  <c r="AC153"/>
  <c r="AD153"/>
  <c r="AE153"/>
  <c r="Q154"/>
  <c r="R154"/>
  <c r="S154"/>
  <c r="T154"/>
  <c r="AB154"/>
  <c r="AC154"/>
  <c r="AD154"/>
  <c r="AE154"/>
  <c r="Q155"/>
  <c r="R155"/>
  <c r="S155"/>
  <c r="T155"/>
  <c r="AB155"/>
  <c r="AC155"/>
  <c r="AD155"/>
  <c r="AE155"/>
  <c r="Q156"/>
  <c r="R156"/>
  <c r="S156"/>
  <c r="T156"/>
  <c r="AB156"/>
  <c r="AC156"/>
  <c r="AD156"/>
  <c r="AE156"/>
  <c r="BN156"/>
  <c r="BO156"/>
  <c r="Q157"/>
  <c r="R157"/>
  <c r="S157"/>
  <c r="T157"/>
  <c r="AB157"/>
  <c r="AC157"/>
  <c r="AD157"/>
  <c r="AE157"/>
  <c r="Q158"/>
  <c r="R158"/>
  <c r="S158"/>
  <c r="T158"/>
  <c r="AB158"/>
  <c r="AC158"/>
  <c r="AD158"/>
  <c r="AE158"/>
  <c r="AG158"/>
  <c r="Q159"/>
  <c r="R159"/>
  <c r="S159"/>
  <c r="T159"/>
  <c r="AB159"/>
  <c r="AC159"/>
  <c r="AD159"/>
  <c r="AE159"/>
  <c r="Q160"/>
  <c r="R160"/>
  <c r="S160"/>
  <c r="T160"/>
  <c r="AB160"/>
  <c r="AC160"/>
  <c r="Q161"/>
  <c r="R161"/>
  <c r="S161"/>
  <c r="T161"/>
  <c r="AB161"/>
  <c r="AC161"/>
  <c r="Q162"/>
  <c r="R162"/>
  <c r="S162"/>
  <c r="T162"/>
  <c r="AB162"/>
  <c r="AC162"/>
  <c r="Q163"/>
  <c r="R163"/>
  <c r="S163"/>
  <c r="T163"/>
  <c r="AB163"/>
  <c r="AC163"/>
  <c r="Q164"/>
  <c r="R164"/>
  <c r="S164"/>
  <c r="T164"/>
  <c r="AB164"/>
  <c r="AC164"/>
  <c r="Q165"/>
  <c r="R165"/>
  <c r="S165"/>
  <c r="T165"/>
  <c r="AB165"/>
  <c r="AC165"/>
  <c r="Q166"/>
  <c r="R166"/>
  <c r="S166"/>
  <c r="T166"/>
  <c r="AB166"/>
  <c r="AC166"/>
  <c r="Q167"/>
  <c r="R167"/>
  <c r="S167"/>
  <c r="T167"/>
  <c r="AB167"/>
  <c r="AC167"/>
  <c r="Q168"/>
  <c r="R168"/>
  <c r="S168"/>
  <c r="T168"/>
  <c r="AB168"/>
  <c r="AC168"/>
  <c r="Q169"/>
  <c r="R169"/>
  <c r="S169"/>
  <c r="T169"/>
  <c r="AB169"/>
  <c r="AC169"/>
  <c r="Q170"/>
  <c r="R170"/>
  <c r="S170"/>
  <c r="T170"/>
  <c r="AB170"/>
  <c r="AC170"/>
  <c r="Q171"/>
  <c r="R171"/>
  <c r="S171"/>
  <c r="T171"/>
  <c r="AB171"/>
  <c r="AC171"/>
  <c r="Q172"/>
  <c r="R172"/>
  <c r="S172"/>
  <c r="T172"/>
  <c r="AB172"/>
  <c r="AC172"/>
  <c r="AD172"/>
  <c r="AE172"/>
  <c r="Q173"/>
  <c r="R173"/>
  <c r="S173"/>
  <c r="T173"/>
  <c r="AB173"/>
  <c r="AC173"/>
  <c r="AD173"/>
  <c r="AE173"/>
  <c r="Q174"/>
  <c r="R174"/>
  <c r="S174"/>
  <c r="T174"/>
  <c r="AB174"/>
  <c r="AC174"/>
  <c r="AD174"/>
  <c r="AE174"/>
  <c r="Q175"/>
  <c r="R175"/>
  <c r="S175"/>
  <c r="T175"/>
  <c r="AB175"/>
  <c r="AC175"/>
  <c r="AD175"/>
  <c r="AE175"/>
  <c r="Q176"/>
  <c r="R176"/>
  <c r="S176"/>
  <c r="T176"/>
  <c r="AB176"/>
  <c r="AC176"/>
  <c r="AD176"/>
  <c r="AE176"/>
  <c r="Q177"/>
  <c r="R177"/>
  <c r="S177"/>
  <c r="T177"/>
  <c r="AB177"/>
  <c r="AC177"/>
  <c r="AD177"/>
  <c r="AE177"/>
  <c r="Q178"/>
  <c r="R178"/>
  <c r="S178"/>
  <c r="T178"/>
  <c r="AB178"/>
  <c r="AC178"/>
  <c r="AD178"/>
  <c r="AE178"/>
  <c r="Q179"/>
  <c r="R179"/>
  <c r="S179"/>
  <c r="T179"/>
  <c r="AB179"/>
  <c r="AC179"/>
  <c r="Q180"/>
  <c r="R180"/>
  <c r="S180"/>
  <c r="T180"/>
  <c r="AB180"/>
  <c r="AC180"/>
  <c r="AD180"/>
  <c r="AE180"/>
</calcChain>
</file>

<file path=xl/sharedStrings.xml><?xml version="1.0" encoding="utf-8"?>
<sst xmlns="http://schemas.openxmlformats.org/spreadsheetml/2006/main" count="9295" uniqueCount="814">
  <si>
    <t>Контингент EI</t>
  </si>
  <si>
    <t>Контингент ID</t>
  </si>
  <si>
    <t>Жөні</t>
  </si>
  <si>
    <t>Аты</t>
  </si>
  <si>
    <t>Әкесінің аты</t>
  </si>
  <si>
    <t>Туған күні</t>
  </si>
  <si>
    <t>ЖСН болмау себебі [7194]</t>
  </si>
  <si>
    <t>Жынысы [206]</t>
  </si>
  <si>
    <t>Азаматтығы [6416]</t>
  </si>
  <si>
    <t>Ұлты [210]</t>
  </si>
  <si>
    <t>Босқын [6636]</t>
  </si>
  <si>
    <t>Жеке басын куәландыратын құжаттың нөмірі [6908]</t>
  </si>
  <si>
    <t>Жеке басын куәландыратын құжаттың берілген күні [6910]</t>
  </si>
  <si>
    <t>Тіркеу (жеке басын куәландыратын құжаттың скан көшірмесін тіркеңіз: 1-ші скан көшірмесі, паспорттың аты-жөні бар беті) [7276]</t>
  </si>
  <si>
    <t>Тіркеу (жеке басын куәландыратын құжаттың скан көшірмесін тіркеңіз: 2-ші скан көшірме шекара қызметінің мөрі бар бет) [7277]</t>
  </si>
  <si>
    <t>Қандас [6194]</t>
  </si>
  <si>
    <t>Тұрақты тіркеу мекенжайы орыс тілінде [6997]</t>
  </si>
  <si>
    <t>Тұрақты тіркеу мекенжайы қазақ тілінде [6998]</t>
  </si>
  <si>
    <t>Орыс тіліндегі уақытша тіркеу мекенжайы [6999]</t>
  </si>
  <si>
    <t>Қазақ тіліндегі уақытша тіркеу мекенжайы [7000]</t>
  </si>
  <si>
    <t>Оқушының заңды өкілі [7021]</t>
  </si>
  <si>
    <t>Жұмыс істейді [7009]</t>
  </si>
  <si>
    <t>Заңды өкілдің лауазымы [7010]</t>
  </si>
  <si>
    <t>Заңды өкілдің жұмыс орны [7011]</t>
  </si>
  <si>
    <t>ББҰ-на қабылдауға өтініш [application_work_eo]</t>
  </si>
  <si>
    <t>Оқушының жеке іс № [7014]</t>
  </si>
  <si>
    <t>Жеке істің құрылған күні [7015]</t>
  </si>
  <si>
    <t>Келген күні [267]</t>
  </si>
  <si>
    <t>Келу бұйрығының нөмірі [5672]</t>
  </si>
  <si>
    <t>Оқу жылының басталу күні [start_school_year]</t>
  </si>
  <si>
    <t>Оқу жылының аяқталу күні [end_school_year]</t>
  </si>
  <si>
    <t>Келді [266]</t>
  </si>
  <si>
    <t>Электронды адрес (Е-mail) [6915]</t>
  </si>
  <si>
    <t>Мектепке дейінгі ұйымдарға барды [5682]</t>
  </si>
  <si>
    <t>Оқу курсы [5802]</t>
  </si>
  <si>
    <t>Параллель [207]</t>
  </si>
  <si>
    <t>Мектепалды топтағы/мектепалды сыныптағы баланың жеке даму картасы [individual_chart33]</t>
  </si>
  <si>
    <t>Картаны толтырған педагогтің ЖСН-і [filled_teacher_iin_1]</t>
  </si>
  <si>
    <t>Картаны толтырған педагогтің аты-жөні [filled_teacher_name_1]</t>
  </si>
  <si>
    <t>Картаны толтыру күні [card_replenishment_date_1]</t>
  </si>
  <si>
    <t>Литера [6668]</t>
  </si>
  <si>
    <t>10-13 сынып оқушыларының жұмыс біліктілігі бойынша эксперименттік білім беру бағдарламасының қатысушысы [experimental_educational]</t>
  </si>
  <si>
    <t>Ұйымның ID [external_school_id]</t>
  </si>
  <si>
    <t>Ұйымның атауы [external_name_organization]</t>
  </si>
  <si>
    <t>Сынып-комплекті [423]</t>
  </si>
  <si>
    <t>Біріккен сынып [6985]</t>
  </si>
  <si>
    <t>Ұзақ күн тобында оқиды [254]</t>
  </si>
  <si>
    <t>Оқыту тілі [209]</t>
  </si>
  <si>
    <t>Оқу ауысымы [208]</t>
  </si>
  <si>
    <t>Оқыту нысаны [5568]</t>
  </si>
  <si>
    <t>Кешкі оқыту жүйесі бар сыныпта оқиды  [263]</t>
  </si>
  <si>
    <t>Номер решения комиссии по делам несовершеннолетних и защите их прав [263_dec_number]</t>
  </si>
  <si>
    <t>Дата принятия решения [263_dec_date]</t>
  </si>
  <si>
    <t>Ресурстік орталыққа бекітілген оқушы [6174]</t>
  </si>
  <si>
    <t>Үйде компьютердің/өзге құрылғылардың болуы [7214]</t>
  </si>
  <si>
    <t>Түгендеу нөмірі [7239]</t>
  </si>
  <si>
    <t>Сатып алу көзі [7240]</t>
  </si>
  <si>
    <t>Сатып алынған жылы [7241]</t>
  </si>
  <si>
    <t>Өзгерткен күні [7280]</t>
  </si>
  <si>
    <t>Үйде Интернетке кіру мүмкіндігінің болуы [7213]</t>
  </si>
  <si>
    <t>Қамтамасыз етілген [7245]</t>
  </si>
  <si>
    <t>Модем/роутердың сериялық нөмірі [7246]</t>
  </si>
  <si>
    <t>Үйде оқытылатын бала [5776]</t>
  </si>
  <si>
    <t>ДКК (Дәрігерлік-консультациялық комиссия) қорытындысының күні [founding_date_wcc]</t>
  </si>
  <si>
    <t>ДКК (Дәрігерлік-консультациялық комиссия ) қорытынды нөмірі [conclusion_number_wcc]</t>
  </si>
  <si>
    <t>Үйде оқытуға тапсырыс № [NumberOrderSchool]</t>
  </si>
  <si>
    <t>Күні [DateOrderSchool]</t>
  </si>
  <si>
    <t>Диагноз [6982]</t>
  </si>
  <si>
    <t>Алмасу бойынша оқыту бағдарламасы [6983]</t>
  </si>
  <si>
    <t>Жеке оқыту кезеңі [6984] / Кезең  [76518]</t>
  </si>
  <si>
    <t>Жеке оқыту кезеңі [6984] / Кезеңге дейін [76519]</t>
  </si>
  <si>
    <t>Қашықтықта оқытылатын бала [5777]</t>
  </si>
  <si>
    <t>Жеткізу туралы мәліметтер [7049]</t>
  </si>
  <si>
    <t>Окулық комплектісімен қамтылған [7022]</t>
  </si>
  <si>
    <t>Ыстық тамақтандырумен қамтылған [6641]</t>
  </si>
  <si>
    <t>Буфеттік тамақтандырумен қамтылған [6642]</t>
  </si>
  <si>
    <t>Үлгерім деңгейі (жылдық баға ) [247]</t>
  </si>
  <si>
    <t>Қайтадан  курсқа қалдырылды [5670]</t>
  </si>
  <si>
    <t>Математикалық-жаратылыстану цикл пәндері бойынша бағдарламаны игеру (жылдық бағалар) [5778] / Пәндер [74990]</t>
  </si>
  <si>
    <t>Математикалық-жаратылыстану цикл пәндері бойынша бағдарламаны игеру (жылдық бағалар) [5778] / Баға [74991]</t>
  </si>
  <si>
    <t>Пәндерді тереңдетіп оқытатын сыныпта [214]</t>
  </si>
  <si>
    <t>Оқылатын шетел тілі 1 [7019]</t>
  </si>
  <si>
    <t>Оқылатын шетел тілі 2 [7020]</t>
  </si>
  <si>
    <t>Ағылшын тілін 1-ші сыныптан бастап оқиды [6337]</t>
  </si>
  <si>
    <t>Пәндерді шет тілінде оқыту [5596] / Оқыту тілі [74997]</t>
  </si>
  <si>
    <t>Пәндерді шет тілінде оқыту [5596] / Пәндер [75072]</t>
  </si>
  <si>
    <t>Ана тілі өзіндік пән ретінде  [255]</t>
  </si>
  <si>
    <t>Ана тілін факультативте немесе үйірмелерде оқиды [270]</t>
  </si>
  <si>
    <t>1 минуттағы оқу техникасы [6758]</t>
  </si>
  <si>
    <t>Аталған білім беру ұйымындағы секциялар мен үйірмелерге қатысады [7271] / Үйірмелер/секциялар атауы [72711]</t>
  </si>
  <si>
    <t>Аталған білім беру ұйымындағы секциялар мен үйірмелерге қатысады [7271] / Төлем әдісі [72712]</t>
  </si>
  <si>
    <t>Қосымша білім беру ұйымдарына бару (мектептен тыс ұйымдар) [7270] / Үйірмелер/секциялар атауы [72701]</t>
  </si>
  <si>
    <t>Қосымша білім беру ұйымдарына бару (мектептен тыс ұйымдар) [7270] / Төлем әдісі [72702]</t>
  </si>
  <si>
    <t>Жарыстарға, сайыстарға және олимпиадаларға қатысуы [6759] / іс-шараның түрі [76308]</t>
  </si>
  <si>
    <t>Жарыстарға, сайыстарға және олимпиадаларға қатысуы [6759] / Бағытының түрі [76309]</t>
  </si>
  <si>
    <t>Жарыстарға, сайыстарға және олимпиадаларға қатысуы [6759] / Іс-шара деңгейі [76310]</t>
  </si>
  <si>
    <t>Жарыстарға, сайыстарға және олимпиадаларға қатысуы [6759] / Марапаты [76312]</t>
  </si>
  <si>
    <t>Жарыстарға, сайыстарға және олимпиадаларға қатысуы [6759] / Қатысу күні [76663]</t>
  </si>
  <si>
    <t>Жазғы демалыспен қамтылған [6957]</t>
  </si>
  <si>
    <t>Жазғы демалыс туралы мәлімет [6958] / Кезең  [76484]</t>
  </si>
  <si>
    <t>Жазғы демалыс туралы мәлімет [6958] / Тамақтануы [76485]</t>
  </si>
  <si>
    <t>Жазғы демалыс туралы мәлімет [6958] / Өту орны [76486]</t>
  </si>
  <si>
    <t>Есепте тұрады [6959]</t>
  </si>
  <si>
    <t>Мектепшілік есепте тұр [6428]</t>
  </si>
  <si>
    <t>Девиантты мінез-құлықпен [6960]</t>
  </si>
  <si>
    <t>Жетім бала [251]</t>
  </si>
  <si>
    <t>Ата-анасының қамқорлығынсыз қалған бала [258]</t>
  </si>
  <si>
    <t>Тұрмысы қолайсыз отбасынан шыққан бала [258_1]</t>
  </si>
  <si>
    <t>Бала зорлық-зомбылыққа ұшырады [259_1]</t>
  </si>
  <si>
    <t>Зорлық-зомбылық түрі [259_2]</t>
  </si>
  <si>
    <t>Зорлық-зомбылыққа кімнің тарапынан ұшырады [259_3]</t>
  </si>
  <si>
    <t>Зардап шегушіге көмек көрсетілді [259_4]</t>
  </si>
  <si>
    <t>Көмек түрлері [259_5]</t>
  </si>
  <si>
    <t>Бала буллингке, кибербуллингке ұшырады [259_6]</t>
  </si>
  <si>
    <t>Буллингке, кибербуллингке кімнің тарапынан ұшырады [259_7]</t>
  </si>
  <si>
    <t>Зардап шегушіге көмек көрсетілді [259_8]</t>
  </si>
  <si>
    <t>Көмек түрлері [259_9]</t>
  </si>
  <si>
    <t>Денсаулық жөнінде мәлімет [health_info_01] / Ауруды есепке алу күні [patient_dt_beg]</t>
  </si>
  <si>
    <t>Денсаулық жөнінде мәлімет [health_info_01] / Ауруды есептен шығару күні [patient_dt_end]</t>
  </si>
  <si>
    <t>Денсаулық жөнінде мәлімет [health_info_01] / Ауру түрі [disease]</t>
  </si>
  <si>
    <t>Денсаулық жөнінде мәлімет [health_info_01] / Диспансерлік қадағалау жүргізетін медициналық мекеме [medical_organization]</t>
  </si>
  <si>
    <t>Денсаулық жөнінде мәлімет [health_info_01] / Аурудың тіркелу аймағы [patient_region]</t>
  </si>
  <si>
    <t>Мүгедектігі бар балалар және/немесе мүгедектігі бар адам [253]</t>
  </si>
  <si>
    <t>Мүгедектікті белгілеу күні [7184]</t>
  </si>
  <si>
    <t>Медициналық карта [student_medical_card]</t>
  </si>
  <si>
    <t>Бастапқы бұзушылық [primary_violation]</t>
  </si>
  <si>
    <t>Бұзушылықтың ілеспе түрі [5783]</t>
  </si>
  <si>
    <t>ерекше білім беру қажеттіліктері [special_educational_need]</t>
  </si>
  <si>
    <t>ПМПК қорытындысы (18 жасқа дейін)/ДКК (18 жастан жоғары) (шығыс. нөмірі) [6980]</t>
  </si>
  <si>
    <t>ПМПК қорытындысы (18 жасқа дейін)/ДКК (18 жастан жоғары) (шығыс. нөмірі) [conclusion_number]</t>
  </si>
  <si>
    <t>Қорытынды күні [6981]</t>
  </si>
  <si>
    <t>Қорытынды күні [conclusion_date]</t>
  </si>
  <si>
    <t>Арнайы медициналық топта дене шынықтыру және спорт сабақтарымен  қамтылған [6424]</t>
  </si>
  <si>
    <t>Логопедтік пунктке баратын [6314]</t>
  </si>
  <si>
    <t>Арнайы сыныпта оқытылады [5799]</t>
  </si>
  <si>
    <t>Атаулы әлеуметтік көмек алушы [7064]</t>
  </si>
  <si>
    <t>Өмір сүру құны [7285]</t>
  </si>
  <si>
    <t>Қаржылай және материалдық көмек көрсетілетін азаматтар санатына жататын [6640]</t>
  </si>
  <si>
    <t>Көмек көрсетілді [assistance_provided]</t>
  </si>
  <si>
    <t>Қаражат есебінен [at_the_expense_of_funds]</t>
  </si>
  <si>
    <t>Қөп балалы отбасы [7822]</t>
  </si>
  <si>
    <t>«Алтын белгі» белгісімен марапатталатын үміткер [6657]</t>
  </si>
  <si>
    <t>«Алтын белгі» белгісін растады [6656]</t>
  </si>
  <si>
    <t>Шығарылды [5833]</t>
  </si>
  <si>
    <t>Шығарылды [5833_input_text]</t>
  </si>
  <si>
    <t>Аттестат сериясы [5723]</t>
  </si>
  <si>
    <t>Аттестат сериясы [5723_input_text]</t>
  </si>
  <si>
    <t>Аттестат номері [5873]</t>
  </si>
  <si>
    <t>Аттестаттың берілу күні [5724]</t>
  </si>
  <si>
    <t>Аттестаттың тіркеу нөмірі [reg_number]</t>
  </si>
  <si>
    <t>Аттестатқа қосымша [annex_certificate]</t>
  </si>
  <si>
    <t>Аттестаттарға арналған пәндер [table_certificate] / Пән [grades_subject]</t>
  </si>
  <si>
    <t>Аттестаттарға арналған пәндер [table_certificate] / Бағасы [grades_count]</t>
  </si>
  <si>
    <t>Аттестаттарға арналған пәндер [table_certificate_bt1] / Пән [grades_subject_bt1]</t>
  </si>
  <si>
    <t>Аттестаттарға арналған пәндер [table_certificate_bt1] / Бағасы [grades_count]</t>
  </si>
  <si>
    <t>Аттестаттарға арналған пәндер [table_certificate_bt2] / Пән [grades_subject_bt2]</t>
  </si>
  <si>
    <t>Аттестаттарға арналған пәндер [table_certificate_bt2] / Бағасы [grades_count]</t>
  </si>
  <si>
    <t>Аттестаттарға арналған пәндер [table_certificate_nm] / Пән [grades_subject_nm]</t>
  </si>
  <si>
    <t>Аттестаттарға арналған пәндер [table_certificate_nm] / Оқу тілі [language_of_instruction]</t>
  </si>
  <si>
    <t>Аттестаттарға арналған пәндер [table_certificate_nm] / Бағасы [grades_count]</t>
  </si>
  <si>
    <t>Аттестаттарға арналған пәндер [table_certificate_zhm] / Пән [grades_subject_zhm]</t>
  </si>
  <si>
    <t>Аттестаттарға арналған пәндер [table_certificate_zhm] / Оқу тілі [language_of_instruction]</t>
  </si>
  <si>
    <t>Аттестаттарға арналған пәндер [table_certificate_zhm] / Бағасы [grades_count]</t>
  </si>
  <si>
    <t>Аттестаттарға арналған пәндер [table_certificate_zhm] / Пәнді оқу деңгейі [subject_level]</t>
  </si>
  <si>
    <t>Аттестаттарға арналған қосымша пәндер [table_certificate_additional] / Пән [grades_subject_addition]</t>
  </si>
  <si>
    <t>Аттестаттарға арналған қосымша пәндер [table_certificate_additional] / Название предмета на русском [grades_subject_name]</t>
  </si>
  <si>
    <t>Аттестаттарға арналған қосымша пәндер [table_certificate_additional] / Пәннің қазақша атауы [grades_subject_name_kk]</t>
  </si>
  <si>
    <t>Аттестаттарға арналған қосымша пәндер [table_certificate_additional] / Бағасы [grades_count_addition]</t>
  </si>
  <si>
    <t>Аттестаттарға арналған қосымша пәндер [table_certificate_additional_nm] / Пән [grades_subject_addition]</t>
  </si>
  <si>
    <t>Аттестаттарға арналған қосымша пәндер [table_certificate_additional_nm] / Пәннің орысша атауы [grades_subject_name]</t>
  </si>
  <si>
    <t>Аттестаттарға арналған қосымша пәндер [table_certificate_additional_nm] / Пәннің қазақша атауы [grades_subject_name_kk]</t>
  </si>
  <si>
    <t>Аттестаттарға арналған қосымша пәндер [table_certificate_additional_nm] / Оқу тілі [language_of_instruction]</t>
  </si>
  <si>
    <t>Аттестаттарға арналған қосымша пәндер [table_certificate_additional_nm] / Бағасы [grades_count]</t>
  </si>
  <si>
    <t>Аттестаттарға арналған қосымша пәндер [table_certificate_additional_zhm] / Пән [grades_subject_addition]</t>
  </si>
  <si>
    <t>Аттестаттарға арналған қосымша пәндер [table_certificate_additional_zhm] / Пәннің орысша атауы [grades_subject_name]</t>
  </si>
  <si>
    <t>Аттестаттарға арналған қосымша пәндер [table_certificate_additional_zhm] / Пәннің қазақша атауы [grades_subject_name_kk]</t>
  </si>
  <si>
    <t>Аттестаттарға арналған қосымша пәндер [table_certificate_additional_zhm] / Оқу тілі [language_of_instruction]</t>
  </si>
  <si>
    <t>Аттестаттарға арналған қосымша пәндер [table_certificate_additional_zhm] / Бағасы [grades_count]</t>
  </si>
  <si>
    <t>Аттестаттарға арналған қосымша пәндер [table_certificate_additional_zhm] / Пәнді оқу деңгейі [subject_level]</t>
  </si>
  <si>
    <t>Аттестаттың орташа балы [table_certificate_gpa]</t>
  </si>
  <si>
    <t>11 (12) сынып оқушыларының қорытынды аттестаттауының жауап парағы [answer_sheet_final_11]</t>
  </si>
  <si>
    <t>Ұлттық бірыңғай тестілеуге өтініш [app_ent]</t>
  </si>
  <si>
    <t>Білім беру грантын беру жөніндегі конкурсқа өтініш [app_grant]</t>
  </si>
  <si>
    <t>Ұлттық бірыңғай тестілеу сертификаты [certificate_ent]</t>
  </si>
  <si>
    <t>Талапкерлерді кешенді тестілеу сертификаты [certificate_complex_test]</t>
  </si>
  <si>
    <t>Кету күні [269]</t>
  </si>
  <si>
    <t>Кету бұйрығының нөмірі [5673]</t>
  </si>
  <si>
    <t>Кету себебі [268]</t>
  </si>
  <si>
    <t>Жұмысқа орналасуы [5881]</t>
  </si>
  <si>
    <t>Кету елі [6776]</t>
  </si>
  <si>
    <t>Жұмысқа орналаскан күн [employment_date]</t>
  </si>
  <si>
    <t>Мамандық [employment_profession]</t>
  </si>
  <si>
    <t>Экономикалық қызметтің жалпы жіктемесі [employment_oked]</t>
  </si>
  <si>
    <t>Жұмысқа орналаскан мекеменің жеке меншік түрі [employment_type_of_ownership]</t>
  </si>
  <si>
    <t>Учебный год [ed_year]</t>
  </si>
  <si>
    <t>Тестіленушінің жеке коды [test_id]</t>
  </si>
  <si>
    <t>Куәлік сериясы [svid_series]</t>
  </si>
  <si>
    <t>Куәлік нөмірі [svid_number]</t>
  </si>
  <si>
    <t>Куәлік берілген күні [svid_date]</t>
  </si>
  <si>
    <t>Бұйрықтың № (грант) [grant_order_number]</t>
  </si>
  <si>
    <t>Бұйрықтың күні (грант) [grant_order_date]</t>
  </si>
  <si>
    <t>ББТ нөмірі және атауы (грант) [education_program]</t>
  </si>
  <si>
    <t>ЖОО атауы (грант) [university_name]</t>
  </si>
  <si>
    <t>Оқу түрі (күндізгі/күндізгі қысқартылған) [study_form]</t>
  </si>
  <si>
    <t>Квота және грант түрі [gtant_type]</t>
  </si>
  <si>
    <t>ҰБТ туралы мәліметтер [entinfo] / Сертификат нөмірі [entinfo_number]</t>
  </si>
  <si>
    <t>ҰБТ туралы мәліметтер [entinfo] / Тестіленушінің жеке коды [entinfo_individual_code]</t>
  </si>
  <si>
    <t>ҰБТ туралы мәліметтер [entinfo] / Тестілеу өткізу күні [entinfo_date]</t>
  </si>
  <si>
    <t>ҰБТ туралы мәліметтер [entinfo] / Тестілеу жылы [entinfo_year]</t>
  </si>
  <si>
    <t>ҰБТ туралы мәліметтер [entinfo] / ҰБТ грантына қатысу үшін/ ақылы негізі [entinfo_period]</t>
  </si>
  <si>
    <t>ҰБТ туралы мәліметтер [entinfo] / Тестілеу түрі( Оқыту түрі) [entinfo_type]</t>
  </si>
  <si>
    <t>ҰБТ туралы мәліметтер [entinfo] / ҰБТ пәндер саны [is_change_cnt_subj]</t>
  </si>
  <si>
    <t>ҰБТ туралы мәліметтер [entinfo] / Тестілеу тапсыру тілі [ent_lang]</t>
  </si>
  <si>
    <t>ҰБТ туралы мәліметтер [entinfo] / ББ ұйымының БСН ҰБТ тапсыру сәтінде [school_bin]</t>
  </si>
  <si>
    <t>ҰБТ туралы мәліметтер [entinfo] / Аймақтық тестілеу орталығы ID [test_org_id]</t>
  </si>
  <si>
    <t>Сертификат бойынша жинаған балдар [score] / Сертификат нөмірі [entinfo_number]</t>
  </si>
  <si>
    <t>Сертификат бойынша жинаған балдар [score] / Тестіленушінің жеке коды [entinfo_individual_code]</t>
  </si>
  <si>
    <t>Сертификат бойынша жинаған балдар [score] / Пәндердің рет нөмірі [order]</t>
  </si>
  <si>
    <t>Сертификат бойынша жинаған балдар [score] / Пәндер түрі [subject_type]</t>
  </si>
  <si>
    <t>Сертификат бойынша жинаған балдар [score] / Пәннің атауы [subject_id]</t>
  </si>
  <si>
    <t>Сертификат бойынша жинаған балдар [score] / Пәннің балы [total_score]</t>
  </si>
  <si>
    <t>Сертификат бойынша жинаған балдар [score] / ҰБТ пәндері тапсыру тілі [lang_id]</t>
  </si>
  <si>
    <t>Сертификат бойынша жинаған балдар [score] / ҰБТ өткізу күні [entinfo_date]</t>
  </si>
  <si>
    <t>Шығармашылық емтихан болды ма? [entinfo_creative]</t>
  </si>
  <si>
    <t>Номері және атауы білім беру бағдарламаларының тобы [edu_program_code]</t>
  </si>
  <si>
    <t>Оқыту түрі [entinfo_type]</t>
  </si>
  <si>
    <t>Шығармашылық емтихан тапсырылған ЖОО-ның атауы [university_bin]</t>
  </si>
  <si>
    <t>Шығарамашылық емтиханның нәтижесі [creative_exam] / Өткізу күні [date_exam]</t>
  </si>
  <si>
    <t>Шығарамашылық емтиханның нәтижесі [creative_exam] / Шығармашылық емтихан рет нөмірі [order]</t>
  </si>
  <si>
    <t>Шығарамашылық емтиханның нәтижесі [creative_exam] / Шығармашылық емтихан атауы [subject_id]</t>
  </si>
  <si>
    <t>Шығарамашылық емтиханның нәтижесі [creative_exam] / Балл [ball]</t>
  </si>
  <si>
    <t>Арнайы емтихан болды ма? [entinfo_special]</t>
  </si>
  <si>
    <t>Арнайы емтиханның нәтижесі [spec_exam] / Өткізу күні [date_exam]</t>
  </si>
  <si>
    <t>Арнайы емтиханның нәтижесі [spec_exam] / Арнайы емтихан саласы [exam_area]</t>
  </si>
  <si>
    <t>Арнайы емтиханның нәтижесі [spec_exam] / Рұқсат алынды ма? [exam_result]</t>
  </si>
  <si>
    <t>Ағылшын тілін бойынша тестілеу болды ма? [entinfo_english]</t>
  </si>
  <si>
    <t>Ағылшын тілін тестілеу бойынша нәтижесі [english_exam] / Өткізу күні [date_exam]</t>
  </si>
  <si>
    <t>Ағылшын тілін тестілеу бойынша нәтижесі [english_exam] / Балл [ball]</t>
  </si>
  <si>
    <t>ОЖСБ күні [voud_date]</t>
  </si>
  <si>
    <t>ОЖСБ тест нәтижесі [voud_score]</t>
  </si>
  <si>
    <t>Наличие заявки с eGOV [7296]</t>
  </si>
  <si>
    <t>Табель [7181] / Дисциплины [71810]</t>
  </si>
  <si>
    <t>Табель [7181] / 1 четверть [71811]</t>
  </si>
  <si>
    <t>Табель [7181] / 2 четверть [71812]</t>
  </si>
  <si>
    <t>Табель [7181] / 1 полугодие [71813]</t>
  </si>
  <si>
    <t>Табель [7181] / 3 четверть [71814]</t>
  </si>
  <si>
    <t>Табель [7181] / 4 четверть [71815]</t>
  </si>
  <si>
    <t>Табель [7181] / 2 полугодие [71816]</t>
  </si>
  <si>
    <t>Табель [7181] / 1ый семестр [71817]</t>
  </si>
  <si>
    <t>Табель [7181] / 2ой семестр [71818]</t>
  </si>
  <si>
    <t>Табель [7181] / Годовая [71819]</t>
  </si>
  <si>
    <t>Табель [7181] / Учебный год [71820]</t>
  </si>
  <si>
    <t>Грант куәлігінің мәртебесі [certificate_status_id]</t>
  </si>
  <si>
    <t>ИИН заявителя [requester_user_iin]</t>
  </si>
  <si>
    <t>Тип заявки [service_type]</t>
  </si>
  <si>
    <t>Фамилия заявителя [requester_user_surname]</t>
  </si>
  <si>
    <t>Имя заявителя [requester_user_name]</t>
  </si>
  <si>
    <t>Отчество заявителя [requester_user_middlename]</t>
  </si>
  <si>
    <t>Өтініш берушінің туған күні [requester_user_birthday]</t>
  </si>
  <si>
    <t>Номер телефона заявителя [requester_user_telephone_number]</t>
  </si>
  <si>
    <t>e-mail заявителя [requester_user_email]</t>
  </si>
  <si>
    <t>Страна [requester_country]</t>
  </si>
  <si>
    <t>Облысы [requester_area]</t>
  </si>
  <si>
    <t>Ауданы [requester_region]</t>
  </si>
  <si>
    <t>Населенный пункт [requester_city]</t>
  </si>
  <si>
    <t>Улица [requester_street]</t>
  </si>
  <si>
    <t>Дом [requester_house]</t>
  </si>
  <si>
    <t>Номер корпуса [requester_corpus_number]</t>
  </si>
  <si>
    <t>Номер квартиры [requester_flat]</t>
  </si>
  <si>
    <t>Құжат түрі [requester_doc_type]</t>
  </si>
  <si>
    <t>Номер [requester_doc_number]</t>
  </si>
  <si>
    <t>Серия [requester_doc_series]</t>
  </si>
  <si>
    <t>Дата выдачи [requester_doc_issuedate]</t>
  </si>
  <si>
    <t>Дата окончания срока [requester_doc_expirationdate]</t>
  </si>
  <si>
    <t>Орыс тілінде беру органы [requester_doc_organ_rname]</t>
  </si>
  <si>
    <t>Номер заявки ПЭП [external_request_id]</t>
  </si>
  <si>
    <t>Дата заявки [submission_date]</t>
  </si>
  <si>
    <t>Результат обработки [resolution_type]</t>
  </si>
  <si>
    <t>Өтініш түрі [request_form_accept_school_Type_applic]</t>
  </si>
  <si>
    <t>Өтініш берушінің санаты [request_form_accept_school_user_category]</t>
  </si>
  <si>
    <t>Оқыту түрі [request_form_accept_school_Edu_type]</t>
  </si>
  <si>
    <t>Оқыту түрі [request_form_accept_school_edu_form]</t>
  </si>
  <si>
    <t>Қалауы бойынша оқу тілі [request_form_accept_school_Language_info]</t>
  </si>
  <si>
    <t>Сынып [request_form_accept_school_class_number]</t>
  </si>
  <si>
    <t>Оқу жылы [request_form_accept_school_academic_year]</t>
  </si>
  <si>
    <t>micro_area [request_form_accept_school_micro_area]</t>
  </si>
  <si>
    <t>Облыс [request_form_accept_school_area_code]</t>
  </si>
  <si>
    <t>Регион [request_form_accept_school_region_code]</t>
  </si>
  <si>
    <t>Елді мекен [request_form_accept_school_location_code]</t>
  </si>
  <si>
    <t>Наименование учебного заведения на русском языке [request_form_accept_school_school_name_ru]</t>
  </si>
  <si>
    <t>Наименование Учебного заведения на казахском языке [request_form_accept_school_school_name_kk]</t>
  </si>
  <si>
    <t>ұйымда балаларды тегін тасымалдау қызметі бар ма [request_form_accept_school_child_transportation]</t>
  </si>
  <si>
    <t>получал ли ребенок профилактические прививки [request_form_accept_school_child_vaccinations]</t>
  </si>
  <si>
    <t>АМАНКУЛ</t>
  </si>
  <si>
    <t>АЯЖАН</t>
  </si>
  <si>
    <t>ТЛЕУБЕРДИҚЫЗЫ</t>
  </si>
  <si>
    <t>әйел</t>
  </si>
  <si>
    <t>ҚАЗАҚСТАН</t>
  </si>
  <si>
    <t>Қазақтар</t>
  </si>
  <si>
    <t>Жоқ</t>
  </si>
  <si>
    <t>осы ауданнан (қаладан, ауылдан) қосымша орынға келді</t>
  </si>
  <si>
    <t>жоқ</t>
  </si>
  <si>
    <t>9-сынып</t>
  </si>
  <si>
    <t>А</t>
  </si>
  <si>
    <t>Иә</t>
  </si>
  <si>
    <t>қазақ</t>
  </si>
  <si>
    <t>күндізгі</t>
  </si>
  <si>
    <t>смартфон</t>
  </si>
  <si>
    <t>Жеке</t>
  </si>
  <si>
    <t>[мектепке өзі жетеді]</t>
  </si>
  <si>
    <t>осы мектептен қамтамасыз етілген</t>
  </si>
  <si>
    <t>[]</t>
  </si>
  <si>
    <t>[буфеттік тамақпен қамтылды]</t>
  </si>
  <si>
    <t>3- қанағатты</t>
  </si>
  <si>
    <t>Математика</t>
  </si>
  <si>
    <t>ағылшын тілі</t>
  </si>
  <si>
    <t>оқытылмайды</t>
  </si>
  <si>
    <t>жаратылыстану-математикалық</t>
  </si>
  <si>
    <t>ақысыз</t>
  </si>
  <si>
    <t>Сайыс</t>
  </si>
  <si>
    <t>Пәндік</t>
  </si>
  <si>
    <t>Аталған уйым деңгейінде</t>
  </si>
  <si>
    <t>2020-05-02T16:08:00</t>
  </si>
  <si>
    <t>Есепте жоқ</t>
  </si>
  <si>
    <t>[жоқ]</t>
  </si>
  <si>
    <t>оқымайды</t>
  </si>
  <si>
    <t>көрсетілген санаттарға жатпайды</t>
  </si>
  <si>
    <t>ТАГАЙ</t>
  </si>
  <si>
    <t>ДАМИРА</t>
  </si>
  <si>
    <t>САКЕНҚЫЗЫ</t>
  </si>
  <si>
    <t>8-сынып</t>
  </si>
  <si>
    <t>4 -екпінді</t>
  </si>
  <si>
    <t>Математика, Жаратылыстану</t>
  </si>
  <si>
    <t>4, 4</t>
  </si>
  <si>
    <t>тілдік</t>
  </si>
  <si>
    <t>Жарыс</t>
  </si>
  <si>
    <t>Спорттық</t>
  </si>
  <si>
    <t>2020-05-02T13:23:00</t>
  </si>
  <si>
    <t>РЫСБЕК</t>
  </si>
  <si>
    <t>ҰЛАН</t>
  </si>
  <si>
    <t>НУРБОЛҰЛЫ</t>
  </si>
  <si>
    <t>ер</t>
  </si>
  <si>
    <t>Ғылыми</t>
  </si>
  <si>
    <t>2020-05-02T16:06:00</t>
  </si>
  <si>
    <t>КЫДЫР</t>
  </si>
  <si>
    <t>АЛИНҰР</t>
  </si>
  <si>
    <t>АСЫЛБЕКҰЛЫ</t>
  </si>
  <si>
    <t>2020-05-02T13:25:00</t>
  </si>
  <si>
    <t>КАЛДЫГОЗ</t>
  </si>
  <si>
    <t>ЖАНЕРКЕ</t>
  </si>
  <si>
    <t>НУРЖАНҚЫЗЫ</t>
  </si>
  <si>
    <t>Турнир</t>
  </si>
  <si>
    <t>2020-05-02T13:24:00</t>
  </si>
  <si>
    <t>білім беру ұйымының алқалы басқару органы айқындайтын білім алушылар мен тәрбиеленушілердің өзге де санаттарына</t>
  </si>
  <si>
    <t>[Қаржылық көмек]</t>
  </si>
  <si>
    <t>ИРЫСКЫБАЙ</t>
  </si>
  <si>
    <t>АЙСҰЛУ</t>
  </si>
  <si>
    <t>САПАРҚЫЗЫ</t>
  </si>
  <si>
    <t>2020-05-02T13:27:00</t>
  </si>
  <si>
    <t>КАЛТАН</t>
  </si>
  <si>
    <t>АЙАРУ</t>
  </si>
  <si>
    <t>ЖАНГЕЛДИҚЫЗЫ</t>
  </si>
  <si>
    <t>1 жылдан кем және 1 жыл</t>
  </si>
  <si>
    <t>7-сынып</t>
  </si>
  <si>
    <t>Ә</t>
  </si>
  <si>
    <t>баскетболдық, домбыра, театр</t>
  </si>
  <si>
    <t>ақысыз, ақысыз, ақысыз</t>
  </si>
  <si>
    <t>2020-05-02T13:11:00</t>
  </si>
  <si>
    <t>[Көмек көрсетілмеді]</t>
  </si>
  <si>
    <t>ӨМІРТАЙ</t>
  </si>
  <si>
    <t>НҰРТАС</t>
  </si>
  <si>
    <t>ДОСАЛЫҰЛЫ</t>
  </si>
  <si>
    <t>5 - үздік</t>
  </si>
  <si>
    <t>5, 5</t>
  </si>
  <si>
    <t>футболдық</t>
  </si>
  <si>
    <t>2020-05-02T13:13:00</t>
  </si>
  <si>
    <t>ЖАНИЯ</t>
  </si>
  <si>
    <t>НУРБОЛҚЫЗЫ</t>
  </si>
  <si>
    <t>2019-09-07T00:00:00</t>
  </si>
  <si>
    <t>ТАҒАЙ</t>
  </si>
  <si>
    <t>БЕКНҰР</t>
  </si>
  <si>
    <t>НАРТАЙҰЛЫ</t>
  </si>
  <si>
    <t>2020-05-02T13:17:00</t>
  </si>
  <si>
    <t>ТУРСЫНБАЙ</t>
  </si>
  <si>
    <t>АСХАТ</t>
  </si>
  <si>
    <t>БАКБЕРГЕНҰЛЫ</t>
  </si>
  <si>
    <t>3, 3</t>
  </si>
  <si>
    <t>баскетболдық, театр</t>
  </si>
  <si>
    <t>ақысыз, ақысыз</t>
  </si>
  <si>
    <t>2020-05-02T13:10:00</t>
  </si>
  <si>
    <t>Сөйлеу тілінің бұзылыстары</t>
  </si>
  <si>
    <t>[Сөйлеу тілінің жеңіл бұзылыстары ]</t>
  </si>
  <si>
    <t>РАШБЕК</t>
  </si>
  <si>
    <t>АЙСЕЛ</t>
  </si>
  <si>
    <t>МУРАТҚЫЗЫ</t>
  </si>
  <si>
    <t>2020-05-02T13:16:00</t>
  </si>
  <si>
    <t>кедейлік шегінен төмен</t>
  </si>
  <si>
    <t>ЕРАЛЫ</t>
  </si>
  <si>
    <t>СЕЗІМ</t>
  </si>
  <si>
    <t>ЖАНБОЛАТҚЫЗЫ</t>
  </si>
  <si>
    <t>2 жыл</t>
  </si>
  <si>
    <t>2020-05-02T13:14:00</t>
  </si>
  <si>
    <t>САДВАКАС</t>
  </si>
  <si>
    <t>ЖІГЕР</t>
  </si>
  <si>
    <t>АКЖИГИТҰЛЫ</t>
  </si>
  <si>
    <t>баскетболдық</t>
  </si>
  <si>
    <t>Қатыспады</t>
  </si>
  <si>
    <t>ДАУЫТБЕКОВ</t>
  </si>
  <si>
    <t>ЕРБАҚЫТ</t>
  </si>
  <si>
    <t>планшет (аталған білім беру ұйымымен қамтамасыз етілген)</t>
  </si>
  <si>
    <t>Республикалық бюджет</t>
  </si>
  <si>
    <t>2020 (1 қыркүйектен 31 желтоқсанға дейін)</t>
  </si>
  <si>
    <t>[ыстық тамақпен қамтылды, ақысыз ыстық тамақпен қамтылды]</t>
  </si>
  <si>
    <t>2020-05-02T13:15:00</t>
  </si>
  <si>
    <t>ең төменгі күнкөріс деңгейінен төмен</t>
  </si>
  <si>
    <t>мемлекеттік атаулы әлеуметтік көмек алмайтын, жан басына шаққандағы табысы ең төменгі күнкөріс деңгейінің шамасынан төмен отбасылардан шыққан</t>
  </si>
  <si>
    <t>МАХАНБЕТҚЫЗЫ</t>
  </si>
  <si>
    <t>ӘСЕЛ</t>
  </si>
  <si>
    <t>НУРАЛИ</t>
  </si>
  <si>
    <t>ГҮЛСЕЗІМ</t>
  </si>
  <si>
    <t>ДАНАБЕКҚЫЗЫ</t>
  </si>
  <si>
    <t>[Сөйлеу тілінің бұзылыстары ]</t>
  </si>
  <si>
    <t>АЙБЕК</t>
  </si>
  <si>
    <t>ИЗДАУЛЕТҰЛЫ</t>
  </si>
  <si>
    <t>2020-05-02T13:21:00</t>
  </si>
  <si>
    <t>Маусым</t>
  </si>
  <si>
    <t>тамақтанумен</t>
  </si>
  <si>
    <t>мектептен тыс қала сыртындағы сауықтыру лагерлерінде</t>
  </si>
  <si>
    <t>РЫСБАЙ</t>
  </si>
  <si>
    <t>ЕДІЛ</t>
  </si>
  <si>
    <t>6-сынып</t>
  </si>
  <si>
    <t>домбыра</t>
  </si>
  <si>
    <t>2020-05-02T13:05:00</t>
  </si>
  <si>
    <t>ҚАЙНАР</t>
  </si>
  <si>
    <t>КӨРКЕМ</t>
  </si>
  <si>
    <t>ПЕРНЕБЕКҚЫЗЫ</t>
  </si>
  <si>
    <t>осы ауданның (қаланың, ауылдың)</t>
  </si>
  <si>
    <t>3 жыл және оданда көп</t>
  </si>
  <si>
    <t>НҰРЛЫХАИМ</t>
  </si>
  <si>
    <t>АЙСҰЛТАН</t>
  </si>
  <si>
    <t>ӘШІРБЕКҰЛЫ</t>
  </si>
  <si>
    <t>5-сынып</t>
  </si>
  <si>
    <t>РАЙЫМҚҰЛҚЫЗЫ</t>
  </si>
  <si>
    <t>АДИЯ</t>
  </si>
  <si>
    <t>АХМЕТ</t>
  </si>
  <si>
    <t>САБИНА</t>
  </si>
  <si>
    <t>ИСАТАЙҚЫЗЫ</t>
  </si>
  <si>
    <t>НАУРЫЗБАЙ</t>
  </si>
  <si>
    <t>НҰРСЕЗІМ</t>
  </si>
  <si>
    <t>СЕЙТЖАНҚЫЗЫ</t>
  </si>
  <si>
    <t>БАЗАРБАЙ</t>
  </si>
  <si>
    <t>ДАРИҒА</t>
  </si>
  <si>
    <t>МАХСАТБЕКҚЫЗЫ</t>
  </si>
  <si>
    <t>РАХМАН</t>
  </si>
  <si>
    <t>НАРИМАН</t>
  </si>
  <si>
    <t>АБУҰЛЫ</t>
  </si>
  <si>
    <t>ДИАС</t>
  </si>
  <si>
    <t>ЖАНБОЛАТҰЛЫ</t>
  </si>
  <si>
    <t>ДАУЫТБЕК</t>
  </si>
  <si>
    <t>ДІНМҰХАММЕТ</t>
  </si>
  <si>
    <t>НҰРБОЛҰЛЫ</t>
  </si>
  <si>
    <t>4-сынып</t>
  </si>
  <si>
    <t>[логопедтің арнайы қолдауы]</t>
  </si>
  <si>
    <t>ӘЛИЖАН</t>
  </si>
  <si>
    <t>ЛЕС</t>
  </si>
  <si>
    <t>ЕСЕНҒАЛИҰЛЫ</t>
  </si>
  <si>
    <t>МАХАНБЕТӘЛІ</t>
  </si>
  <si>
    <t>АЛИХАН</t>
  </si>
  <si>
    <t>ЕРКІНҰЛЫ</t>
  </si>
  <si>
    <t>мемлекеттік атаулы әлеуметтік көмек алуға құқығы бар отбасылардан шыққан</t>
  </si>
  <si>
    <t>ЖОЛДЫБАЙ</t>
  </si>
  <si>
    <t>СҰЛТАН</t>
  </si>
  <si>
    <t>ЕРБОЛАТҰЛЫ</t>
  </si>
  <si>
    <t>ПОЛАТ</t>
  </si>
  <si>
    <t>ТӨРЕҒАЛИ</t>
  </si>
  <si>
    <t>ЫНТЫМАКҰЛЫ</t>
  </si>
  <si>
    <t>[Киім-кешек беру (киім, аяқ киім)]</t>
  </si>
  <si>
    <t>2020-05-02T13:04:00</t>
  </si>
  <si>
    <t>АЛМАС</t>
  </si>
  <si>
    <t>МАНСУР</t>
  </si>
  <si>
    <t>САЛДАРБЕКҰЛЫ</t>
  </si>
  <si>
    <t>ҚЫДЫР</t>
  </si>
  <si>
    <t>АСЫЛБЕКҚЫЗЫ</t>
  </si>
  <si>
    <t>ОНГАР</t>
  </si>
  <si>
    <t>НҰРАСЫЛ</t>
  </si>
  <si>
    <t>ОСПАНҰЛЫ</t>
  </si>
  <si>
    <t>ҚҰДАЙБЕРГЕН</t>
  </si>
  <si>
    <t>АЙБАР</t>
  </si>
  <si>
    <t>МЕЙРБЕКҰЛЫ</t>
  </si>
  <si>
    <t>3-сынып</t>
  </si>
  <si>
    <t>0 - қоймайды</t>
  </si>
  <si>
    <t>театр</t>
  </si>
  <si>
    <t>САПАРҒАЛИ</t>
  </si>
  <si>
    <t>ӘЛИХАН</t>
  </si>
  <si>
    <t>МАДИЯРҰЛЫ</t>
  </si>
  <si>
    <t>АЙСАНА</t>
  </si>
  <si>
    <t>ИЗДАУЛЕТҚЫЗЫ</t>
  </si>
  <si>
    <t>МАДИХАН</t>
  </si>
  <si>
    <t>ІНЖУ</t>
  </si>
  <si>
    <t>МАДИЯРҚЫЗЫ</t>
  </si>
  <si>
    <t>басқа облыстың</t>
  </si>
  <si>
    <t>баскетболдық, домбыра, шахматтық-шашкалық , театр</t>
  </si>
  <si>
    <t>ақысыз, ақысыз, ақысыз, ақысыз</t>
  </si>
  <si>
    <t>КӘУСАР</t>
  </si>
  <si>
    <t>жаратылыстану-математикалық, театр, шахматтық-шашкалық</t>
  </si>
  <si>
    <t>2020-05-02T16:11:00</t>
  </si>
  <si>
    <t>Шілде</t>
  </si>
  <si>
    <t>РАУАН</t>
  </si>
  <si>
    <t>МУНИРАЛИ</t>
  </si>
  <si>
    <t>РУСТЕМҰЛЫ</t>
  </si>
  <si>
    <t>ТАҢСЫҚБАЙ</t>
  </si>
  <si>
    <t>ЕРНАР</t>
  </si>
  <si>
    <t>БЕЙБІТҰЛЫ</t>
  </si>
  <si>
    <t>ДАНАБЕКҰЛЫ</t>
  </si>
  <si>
    <t>АРИЯНА</t>
  </si>
  <si>
    <t>МАХАНБЕТҰЛЫ</t>
  </si>
  <si>
    <t>РАХЫМЖАН</t>
  </si>
  <si>
    <t>2-сынып</t>
  </si>
  <si>
    <t>жоқ (қатыспайды)</t>
  </si>
  <si>
    <t>АЛМАТ</t>
  </si>
  <si>
    <t>ІЗДӘУЛЕТҰЛЫ</t>
  </si>
  <si>
    <t>ІНКӘР</t>
  </si>
  <si>
    <t>ОСПАНҚЫЗЫ</t>
  </si>
  <si>
    <t>РАХИМ</t>
  </si>
  <si>
    <t>АСЫЛЖАН</t>
  </si>
  <si>
    <t>АБДИМАНАПҰЛЫ</t>
  </si>
  <si>
    <t>АЯЛА</t>
  </si>
  <si>
    <t>ЕРКІНҚЫЗЫ</t>
  </si>
  <si>
    <t>АМАНГЕЛЬДІ</t>
  </si>
  <si>
    <t>ШЫҢҒЫСХАН</t>
  </si>
  <si>
    <t>МАРАТҰЛЫ</t>
  </si>
  <si>
    <t>25-39</t>
  </si>
  <si>
    <t>АМАНГЕЛДІ</t>
  </si>
  <si>
    <t>ӘЛИНУР</t>
  </si>
  <si>
    <t>ОЛЖАС</t>
  </si>
  <si>
    <t>басқа мектептен қамтамасыз етілді</t>
  </si>
  <si>
    <t>БАХАДЫР</t>
  </si>
  <si>
    <t>САНЖАР</t>
  </si>
  <si>
    <t>НҰРПАТШАҰЛЫ</t>
  </si>
  <si>
    <t>АДИЛБЕКҚЫЗЫ</t>
  </si>
  <si>
    <t>2020-05-02T13:29:00</t>
  </si>
  <si>
    <t>САДВАХАС</t>
  </si>
  <si>
    <t>НҰРШАШ</t>
  </si>
  <si>
    <t>МАРАТҚЫЗЫ</t>
  </si>
  <si>
    <t>АБДИМОМЫН</t>
  </si>
  <si>
    <t>НАЗЫМ</t>
  </si>
  <si>
    <t>ДУЙСЕБАЙҚЫЗЫ</t>
  </si>
  <si>
    <t>осы облыстың басқа ауданының (қаласының)</t>
  </si>
  <si>
    <t>2020-05-02T16:09:00</t>
  </si>
  <si>
    <t>ТАЛГАТ</t>
  </si>
  <si>
    <t>МЕДЕТҚЫЗЫ</t>
  </si>
  <si>
    <t>2020-05-02T13:28:00</t>
  </si>
  <si>
    <t>ТАЛАСҚЫЗЫ</t>
  </si>
  <si>
    <t>НҰРЖАЙНА</t>
  </si>
  <si>
    <t>2020-05-02T13:09:00</t>
  </si>
  <si>
    <t>АЙЖАН</t>
  </si>
  <si>
    <t>ӘШІРБЕКҚЫЗЫ</t>
  </si>
  <si>
    <t>11-сынып</t>
  </si>
  <si>
    <t>2019-10-04T00:00:00</t>
  </si>
  <si>
    <t>МАМЫТОВ</t>
  </si>
  <si>
    <t>БЕКЕТ</t>
  </si>
  <si>
    <t>РАЙЫМКУЛҰЛЫ</t>
  </si>
  <si>
    <t>баскетболдық, шахматтық-шашкалық</t>
  </si>
  <si>
    <t>ӨРКЕН</t>
  </si>
  <si>
    <t>ӘБУҰЛЫ</t>
  </si>
  <si>
    <t>жаратылыстану-математикалық, пікірталас</t>
  </si>
  <si>
    <t>Мадақтама</t>
  </si>
  <si>
    <t>ЖАСҰЛАН</t>
  </si>
  <si>
    <t>2020-05-02T13:20:00</t>
  </si>
  <si>
    <t>АМАНҚҰЛ</t>
  </si>
  <si>
    <t>ТІЛЕУБЕРДІҰЛЫ</t>
  </si>
  <si>
    <t>КЕРИМБЕК</t>
  </si>
  <si>
    <t>ЖЫЛКЕЛДЫҚЫЗЫ</t>
  </si>
  <si>
    <t>2020-05-02T13:07:00</t>
  </si>
  <si>
    <t>НҰРАЙЫМ</t>
  </si>
  <si>
    <t>ДОСАЛЫҚЫЗЫ</t>
  </si>
  <si>
    <t>ЕСЕНӘЛІ</t>
  </si>
  <si>
    <t>БАКЫТБЕК</t>
  </si>
  <si>
    <t>АҚПЕЙІЛ</t>
  </si>
  <si>
    <t>СЕРИКҚЫЗЫ</t>
  </si>
  <si>
    <t>2020-05-02T13:06:00</t>
  </si>
  <si>
    <t>ДӘУЛЕТ</t>
  </si>
  <si>
    <t>ДАНИЕЛ</t>
  </si>
  <si>
    <t>РИНАТ</t>
  </si>
  <si>
    <t>ИСАТАЙҰЛЫ</t>
  </si>
  <si>
    <t>Мектепішілік есепте</t>
  </si>
  <si>
    <t>[басқа себептер]</t>
  </si>
  <si>
    <t>ӘБСАМАТ</t>
  </si>
  <si>
    <t>ШЫРАЙЛЫМ</t>
  </si>
  <si>
    <t>ҚАЛСЕИТҚЫЗЫ</t>
  </si>
  <si>
    <t>НУРМАХАН</t>
  </si>
  <si>
    <t>НҰРСӘТ</t>
  </si>
  <si>
    <t>ШЕРЛАНҰЛЫ</t>
  </si>
  <si>
    <t>2020-05-02T13:26:00</t>
  </si>
  <si>
    <t>ЖАННҰР</t>
  </si>
  <si>
    <t>САЛДАРБЕКҚЫЗЫ</t>
  </si>
  <si>
    <t>ӘЖІМАХАН</t>
  </si>
  <si>
    <t>НҰРДӘУЛЕТ</t>
  </si>
  <si>
    <t>ҚАЛАУБЕКҰЛЫ</t>
  </si>
  <si>
    <t>АҢСАР</t>
  </si>
  <si>
    <t>ҚИЯН</t>
  </si>
  <si>
    <t>БЕКАРЫС</t>
  </si>
  <si>
    <t>ӘДІЛБЕКҰЛЫ</t>
  </si>
  <si>
    <t>жаратылыстану-математикалық, шахматтық-шашкалық</t>
  </si>
  <si>
    <t>2020-05-02T16:10:00</t>
  </si>
  <si>
    <t>ТАЛҒАТ</t>
  </si>
  <si>
    <t>ДУМАН</t>
  </si>
  <si>
    <t>МЕДЕТҰЛЫ</t>
  </si>
  <si>
    <t>2020-05-02T16:07:00</t>
  </si>
  <si>
    <t>ТҰРСЫМАТ</t>
  </si>
  <si>
    <t>ТӘҢІРБЕРГЕН</t>
  </si>
  <si>
    <t>ОМАРҰЛЫ</t>
  </si>
  <si>
    <t>жаратылыстану-математикалық, театр</t>
  </si>
  <si>
    <t>НҰРИСЛАМ</t>
  </si>
  <si>
    <t>Басқа</t>
  </si>
  <si>
    <t>Шығармашылық</t>
  </si>
  <si>
    <t>ЕСЕН</t>
  </si>
  <si>
    <t>НҰРБОЛАТҚЫЗЫ</t>
  </si>
  <si>
    <t>БЕКСҰЛТАН</t>
  </si>
  <si>
    <t>НУРТАЙҰЛЫ</t>
  </si>
  <si>
    <t>КҮЛМЕСХАН</t>
  </si>
  <si>
    <t>СЫМБАТ</t>
  </si>
  <si>
    <t>ДАУРЕНҚЫЗЫ</t>
  </si>
  <si>
    <t>2020-05-02T13:31:00</t>
  </si>
  <si>
    <t>ЖАРЫЛҚАСЫН</t>
  </si>
  <si>
    <t>АЛИБИ</t>
  </si>
  <si>
    <t>ЕРҒАЛИҰЛЫ</t>
  </si>
  <si>
    <t>ӨМІРБЕК</t>
  </si>
  <si>
    <t>БЕКАСЫЛ</t>
  </si>
  <si>
    <t>НҰРЛЫБЕКҰЛЫ</t>
  </si>
  <si>
    <t>70-84</t>
  </si>
  <si>
    <t>БАҚЫТБЕК</t>
  </si>
  <si>
    <t>ҚАЗЫНА</t>
  </si>
  <si>
    <t>СЕРІКҚЫЗЫ</t>
  </si>
  <si>
    <t>АЙЗЕРЕ</t>
  </si>
  <si>
    <t>АБДИМАНАПҚЫЗЫ</t>
  </si>
  <si>
    <t>ӨСКЕН</t>
  </si>
  <si>
    <t>10-сынып</t>
  </si>
  <si>
    <t>волейболдық, шахматтық-шашкалық</t>
  </si>
  <si>
    <t>Стандартты (негізгі)</t>
  </si>
  <si>
    <t>қазақ тілі, қазақ әдебиеті, қазақ тілі мен әдебиеті, орыс тілі, орыс әдебиеті, орыс тілі мен әдебиеті, ана тілі, ( ) әдебиеті, шетел тілі (ағылшын), алгебра, геометрия, информатика, география, биология, физика, химия, дүние жүзі тарихы, Қазақстан тарихы, құқық негіздері, музыка, көркем еңбек, дене шынықтыру</t>
  </si>
  <si>
    <t>4 (жақсы), 4 (жақсы), оқытылмаған, оқытылмаған, оқытылмаған, 4 (жақсы), оқытылмаған, оқытылмаған, 4 (жақсы), 4 (жақсы), 4 (жақсы), 4 (жақсы), 4 (жақсы), 4 (жақсы), 4 (жақсы), 4 (жақсы), 4 (жақсы), 4 (жақсы), 4 (жақсы), оқытылмаған, есептелінді, есептелінді</t>
  </si>
  <si>
    <t>УШКЕМБАЙ</t>
  </si>
  <si>
    <t>АИДА</t>
  </si>
  <si>
    <t>БАҚЫТХАНҚЫЗЫ</t>
  </si>
  <si>
    <t>волейболдық, пікірталас</t>
  </si>
  <si>
    <t>5 (өте жақсы), 5 (өте жақсы), оқытылмаған, оқытылмаған, оқытылмаған, 5 (өте жақсы), оқытылмаған, оқытылмаған, 5 (өте жақсы), 5 (өте жақсы), 4 (жақсы), 5 (өте жақсы), 5 (өте жақсы), 5 (өте жақсы), 4 (жақсы), 5 (өте жақсы), 5 (өте жақсы), 5 (өте жақсы), 5 (өте жақсы), оқытылмаған, есептелінді, есептелінді</t>
  </si>
  <si>
    <t>ДАУЛЕТ</t>
  </si>
  <si>
    <t>САБЫРЖАН</t>
  </si>
  <si>
    <t>ЕРІКҰЛЫ</t>
  </si>
  <si>
    <t>стационарлық компьютер (аталған білім беру ұйымымен қамтамасыз етілген)</t>
  </si>
  <si>
    <t>Аталған білім беру ұйымымен қамтамасыз етілген (модем/роутер)</t>
  </si>
  <si>
    <t>2020-05-02T16:12:00</t>
  </si>
  <si>
    <t>4 (жақсы), 4 (жақсы), оқытылмаған, оқытылмаған, оқытылмаған, 4 (жақсы), оқытылмаған, оқытылмаған, 4 (жақсы), 5 (өте жақсы), 4 (жақсы), 4 (жақсы), 4 (жақсы), 4 (жақсы), 5 (өте жақсы), 4 (жақсы), 4 (жақсы), 4 (жақсы), 4 (жақсы), оқытылмаған, есептелінді, есептелінді</t>
  </si>
  <si>
    <t>МАДИЯР</t>
  </si>
  <si>
    <t>МҮНІРӘЛІ</t>
  </si>
  <si>
    <t>АЗАМАТ</t>
  </si>
  <si>
    <t>РҮСТЕМҰЛЫ</t>
  </si>
  <si>
    <t>планшет (жеке)</t>
  </si>
  <si>
    <t>Спартакиада</t>
  </si>
  <si>
    <t>4 (жақсы), 4 (жақсы), оқытылмаған, оқытылмаған, оқытылмаған, 4 (жақсы), оқытылмаған, оқытылмаған, 3 (қанағаттанарлық), 3 (қанағаттанарлық), 3 (қанағаттанарлық), 3 (қанағаттанарлық), 3 (қанағаттанарлық), 3 (қанағаттанарлық), 3 (қанағаттанарлық), 3 (қанағаттанарлық), 3 (қанағаттанарлық), 3 (қанағаттанарлық), 3 (қанағаттанарлық), оқытылмаған, есептелінді, есептелінді</t>
  </si>
  <si>
    <t>ИРИСКИБАЙ</t>
  </si>
  <si>
    <t>АЙКӨРКЕМ</t>
  </si>
  <si>
    <t>АКАНҚЫЗЫ</t>
  </si>
  <si>
    <t>ҒАНИМАТ</t>
  </si>
  <si>
    <t>АҚЖІГІТҰЛЫ</t>
  </si>
  <si>
    <t>2019-04-12T00:00:00</t>
  </si>
  <si>
    <t>АНАРКУЛ</t>
  </si>
  <si>
    <t>РАСУЛ</t>
  </si>
  <si>
    <t>ЕРЖИГИТҰЛЫ</t>
  </si>
  <si>
    <t>ЕРМЕК</t>
  </si>
  <si>
    <t>РАЯНА</t>
  </si>
  <si>
    <t>НҰРБОЛҚЫЗЫ</t>
  </si>
  <si>
    <t>1-сынып</t>
  </si>
  <si>
    <t>ПАЛМАТ</t>
  </si>
  <si>
    <t>ӘБУТӘЛІП</t>
  </si>
  <si>
    <t>ЕРНАЗАРҰЛЫ</t>
  </si>
  <si>
    <t>2019-12-03T00:00:00</t>
  </si>
  <si>
    <t>ӘБДІМОМЫН</t>
  </si>
  <si>
    <t>БАҚЫТЖАН</t>
  </si>
  <si>
    <t>ДҮЙСЕБАЙҰЛЫ</t>
  </si>
  <si>
    <t>БАҚДӘУЛЕТ</t>
  </si>
  <si>
    <t>ЫНТЫМАҚҰЛЫ</t>
  </si>
  <si>
    <t>ИСЛАМ</t>
  </si>
  <si>
    <t>БАҚБЕРГЕН</t>
  </si>
  <si>
    <t>ОРЫНБАСАРҰЛЫ</t>
  </si>
  <si>
    <t>Аудандық</t>
  </si>
  <si>
    <t>ТАҢШОЛПАН</t>
  </si>
  <si>
    <t>НҰРТАЙҚЫЗЫ</t>
  </si>
  <si>
    <t>ҚАРАҚАТ</t>
  </si>
  <si>
    <t>НҰРМАХАН</t>
  </si>
  <si>
    <t>НҰРСАЯ</t>
  </si>
  <si>
    <t>ШЕРЛАНҚЫЗЫ</t>
  </si>
  <si>
    <t>волейболдық</t>
  </si>
  <si>
    <t>5 (өте жақсы), 5 (өте жақсы), оқытылмаған, оқытылмаған, оқытылмаған, 5 (өте жақсы), оқытылмаған, оқытылмаған, 4 (жақсы), 4 (жақсы), 4 (жақсы), 4 (жақсы), 4 (жақсы), 4 (жақсы), 4 (жақсы), 4 (жақсы), 5 (өте жақсы), 4 (жақсы), 5 (өте жақсы), оқытылмаған, есептелінді, есептелінді</t>
  </si>
  <si>
    <t>МАҚСҰТХАН</t>
  </si>
  <si>
    <t>БОЛАТХАН</t>
  </si>
  <si>
    <t>БЕКМҰХАНҰЛЫ</t>
  </si>
  <si>
    <t>ҚҰРАЛ</t>
  </si>
  <si>
    <t>ТӨРЕЖАН</t>
  </si>
  <si>
    <t>ЕРСҰЛТАН</t>
  </si>
  <si>
    <t>ДАУРЕНҰЛЫ</t>
  </si>
  <si>
    <t>ҚАЛДЫГОЗ</t>
  </si>
  <si>
    <t>САПАРХАН</t>
  </si>
  <si>
    <t>НҰРЖАНҰЛЫ</t>
  </si>
  <si>
    <t>3 (қанағаттанарлық), 3 (қанағаттанарлық), оқытылмаған, оқытылмаған, оқытылмаған, 3 (қанағаттанарлық), оқытылмаған, оқытылмаған, 3 (қанағаттанарлық), 3 (қанағаттанарлық), 3 (қанағаттанарлық), 3 (қанағаттанарлық), 3 (қанағаттанарлық), 3 (қанағаттанарлық), 3 (қанағаттанарлық), 3 (қанағаттанарлық), 3 (қанағаттанарлық), 3 (қанағаттанарлық), 3 (қанағаттанарлық), оқытылмаған, есептелінді, есептелінді</t>
  </si>
  <si>
    <t>ЖАНАЙЫМ</t>
  </si>
  <si>
    <t>АДИНА</t>
  </si>
  <si>
    <t>СҮГІРБАЙ</t>
  </si>
  <si>
    <t>ЕРФАХШАД</t>
  </si>
  <si>
    <t>МҰРАТҰЛЫ</t>
  </si>
  <si>
    <t>[мектепке өзі жетеді, 3 км астам қашықтықта тұрады]</t>
  </si>
  <si>
    <t>[ақысыз ыстық тамақпен қамтылды, ыстық тамақпен қамтылды]</t>
  </si>
  <si>
    <t>АРУНА</t>
  </si>
  <si>
    <t>БЕЙБІТҚЫЗЫ</t>
  </si>
  <si>
    <t>БАҚКЕЛДІ</t>
  </si>
  <si>
    <t>3 (қанағаттанарлық), 3 (қанағаттанарлық), оқытылмаған, оқытылмаған, оқытылмаған, 3 (қанағаттанарлық), оқытылмаған, оқытылмаған, 3 (қанағаттанарлық), 3 (қанағаттанарлық), 3 (қанағаттанарлық), 3 (қанағаттанарлық), 3 (қанағаттанарлық), 3 (қанағаттанарлық), 3 (қанағаттанарлық), 3 (қанағаттанарлық), 4 (жақсы), 3 (қанағаттанарлық), 3 (қанағаттанарлық), оқытылмаған, есептелінді, есептелінді</t>
  </si>
  <si>
    <t>АБДИМАНАП</t>
  </si>
  <si>
    <t>АЙТӨРЕ</t>
  </si>
  <si>
    <t>БАҚЫТҰЛЫ</t>
  </si>
  <si>
    <t>БАҚЫТҚЫЗЫ</t>
  </si>
  <si>
    <t>ЕРДЕН</t>
  </si>
  <si>
    <t>0-сынып</t>
  </si>
  <si>
    <t>КУЛМЕСХАН</t>
  </si>
  <si>
    <t>МЕДИНА</t>
  </si>
  <si>
    <t>МАРАЛ</t>
  </si>
  <si>
    <t>МАРҒҰЛАН</t>
  </si>
  <si>
    <t>МЫРЗАХАН</t>
  </si>
  <si>
    <t>МИРАС</t>
  </si>
  <si>
    <t>ДІНМҰХАММЕД</t>
  </si>
  <si>
    <t>НҰРБАҚЫТ</t>
  </si>
  <si>
    <t>АЙСЕЗІМ</t>
  </si>
  <si>
    <t>АМИРБЕКҚЫЗЫ</t>
  </si>
  <si>
    <t>НҰРСАУЛЕ</t>
  </si>
  <si>
    <t>СҰҢҚАР</t>
  </si>
  <si>
    <t>СЕРІКҰЛЫ</t>
  </si>
  <si>
    <t>АЙЖАМАЛ</t>
  </si>
  <si>
    <t>АШИРБЕКҚЫЗЫ</t>
  </si>
  <si>
    <t>4 (жақсы), 4 (жақсы), оқытылмаған, оқытылмаған, оқытылмаған, 4 (жақсы), оқытылмаған, оқытылмаған, 3 (қанағаттанарлық), 4 (жақсы), 4 (жақсы), 4 (жақсы), 4 (жақсы), 4 (жақсы), 3 (қанағаттанарлық), 4 (жақсы), 4 (жақсы), 4 (жақсы), 4 (жақсы), оқытылмаған, есептелінді, есептелінді</t>
  </si>
  <si>
    <t>ЖАНАРУ</t>
  </si>
  <si>
    <t>ТҮРКІСТАН ОБЛ.</t>
  </si>
  <si>
    <t>ҚАЗЫҒҰРТ АУДАНЫ</t>
  </si>
  <si>
    <t>ҚР ЖЕКЕ КУӘЛІГІ</t>
  </si>
  <si>
    <t>ҚР ІШКІ ІСТЕР МИНИСТРЛІГІ</t>
  </si>
  <si>
    <t>құжаттарды қабылдау және білім беру ұйымына қабылдау (1 сыныпқа)</t>
  </si>
  <si>
    <t>Ата-анасы</t>
  </si>
  <si>
    <t>2025-2026</t>
  </si>
  <si>
    <t>Түркістан облысы</t>
  </si>
  <si>
    <t>Қазығұрт ауданы</t>
  </si>
  <si>
    <t>Тілектес а.</t>
  </si>
  <si>
    <t>АРСЕН</t>
  </si>
  <si>
    <t>ОРАЛБАЙ</t>
  </si>
  <si>
    <t>ЕСІМЖАН</t>
  </si>
  <si>
    <t>ҒАЛЫМЖАНҰЛЫ</t>
  </si>
  <si>
    <t>ЕРЗАТ</t>
  </si>
  <si>
    <t>НУРЛЫБЕКҰЛЫ</t>
  </si>
  <si>
    <t>2019-09-19T00:00:00</t>
  </si>
  <si>
    <t>НҰРКЕЛДІ</t>
  </si>
  <si>
    <t>Облыстық</t>
  </si>
  <si>
    <t>2019-05-27T00:00:00</t>
  </si>
  <si>
    <t>[оқу жоспары мен оқу бағдарламаларын өзгерту (бейімдеу), сараланған немесе жеке тапсырмаларды әзірлеу және пайдалану, бағалау критерийлерін өзгерту, психологтың арнайы қолдауы]</t>
  </si>
  <si>
    <t>НҰРҚАНАТҚЫЗЫ</t>
  </si>
  <si>
    <t>НҰРБОЛАТ</t>
  </si>
  <si>
    <t>САДУАҚАС</t>
  </si>
  <si>
    <t>АБЫЛАЙ</t>
  </si>
  <si>
    <t>ТҰРСЫНБАЙ</t>
  </si>
  <si>
    <t>МЕЙІРБЕК</t>
  </si>
  <si>
    <t>БАҚБЕРГЕНҰЛЫ</t>
  </si>
  <si>
    <t>НЫҒМАТУЛЛА</t>
  </si>
  <si>
    <t>САБУР</t>
  </si>
  <si>
    <t>САПАРБЕКҰЛЫ</t>
  </si>
  <si>
    <t>ӨМІРЗАҚ</t>
  </si>
  <si>
    <t>МИЛЛИОНҚЫЗЫ</t>
  </si>
  <si>
    <t>ӨМІРЗАК</t>
  </si>
  <si>
    <t>ЖАСМИНА</t>
  </si>
  <si>
    <t>АЗАМАТҚЫЗЫ</t>
  </si>
  <si>
    <t>НАЗЕРКЕ</t>
  </si>
  <si>
    <t>БАКБЕРГЕНҚЫЗЫ</t>
  </si>
  <si>
    <t>БАТЫРХАН</t>
  </si>
  <si>
    <t>САПАРҰЛЫ</t>
  </si>
  <si>
    <t>40-54</t>
  </si>
  <si>
    <t>ЕРЛАН</t>
  </si>
  <si>
    <t>85-99</t>
  </si>
  <si>
    <t>ДАНА</t>
  </si>
  <si>
    <t>ҰЛЖАРҚЫН</t>
  </si>
  <si>
    <t>2020-05-02T16:05:00</t>
  </si>
  <si>
    <t>МУНИРАЛЫ</t>
  </si>
  <si>
    <t>АРУЖАН</t>
  </si>
  <si>
    <t>ОМИРБЕКҚЫЗЫ</t>
  </si>
  <si>
    <t>АСЫЛЫМ</t>
  </si>
  <si>
    <t>ТОЛЫСБАЙ</t>
  </si>
  <si>
    <t>БАЛЫМ</t>
  </si>
  <si>
    <t>БЕРІКҚЫЗЫ</t>
  </si>
  <si>
    <t>ҚАЙЫРХАН</t>
  </si>
  <si>
    <t>АЙҒАНЫМ</t>
  </si>
  <si>
    <t>ШЫНҒЫСҚЫЗЫ</t>
  </si>
  <si>
    <t>АЙЫМ</t>
  </si>
  <si>
    <t>РУСТЕМҚЫЗЫ</t>
  </si>
  <si>
    <t>ЗАҢҒАР</t>
  </si>
  <si>
    <t>МИЛЛИОНҰЛЫ</t>
  </si>
  <si>
    <t>ОМИРБЕКҰЛЫ</t>
  </si>
  <si>
    <t>БАҚДАУЛЕТ</t>
  </si>
  <si>
    <t>ПЕРНЕБЕКҰЛЫ</t>
  </si>
  <si>
    <t>БАҒЫМ</t>
  </si>
  <si>
    <t>ДИДАРБЕКҚЫЗЫ</t>
  </si>
  <si>
    <t>ӘЛИ</t>
  </si>
  <si>
    <t>ЖАНТӨРЕ</t>
  </si>
  <si>
    <t>ЖЫЛКЕЛДЫҰЛЫ</t>
  </si>
  <si>
    <t>АКАНҰЛЫ</t>
  </si>
  <si>
    <t>ЕРҚАНАТ</t>
  </si>
  <si>
    <t>НҰРҚАНАТҰЛЫ</t>
  </si>
  <si>
    <t>ХАСАН</t>
  </si>
  <si>
    <t>ЖӘНИЯ</t>
  </si>
  <si>
    <t>САБИТҚЫЗЫ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</si>
</sst>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NumberFormat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G180"/>
  <sheetViews>
    <sheetView tabSelected="1" workbookViewId="0">
      <selection activeCell="C1" sqref="C1:C1048576"/>
    </sheetView>
  </sheetViews>
  <sheetFormatPr defaultRowHeight="15"/>
  <sheetData>
    <row r="1" spans="1:29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147</v>
      </c>
      <c r="ES1" t="s">
        <v>148</v>
      </c>
      <c r="ET1" t="s">
        <v>149</v>
      </c>
      <c r="EU1" t="s">
        <v>150</v>
      </c>
      <c r="EV1" t="s">
        <v>151</v>
      </c>
      <c r="EW1" t="s">
        <v>152</v>
      </c>
      <c r="EX1" t="s">
        <v>153</v>
      </c>
      <c r="EY1" t="s">
        <v>154</v>
      </c>
      <c r="EZ1" t="s">
        <v>155</v>
      </c>
      <c r="FA1" t="s">
        <v>156</v>
      </c>
      <c r="FB1" t="s">
        <v>157</v>
      </c>
      <c r="FC1" t="s">
        <v>158</v>
      </c>
      <c r="FD1" t="s">
        <v>159</v>
      </c>
      <c r="FE1" t="s">
        <v>160</v>
      </c>
      <c r="FF1" t="s">
        <v>161</v>
      </c>
      <c r="FG1" t="s">
        <v>162</v>
      </c>
      <c r="FH1" t="s">
        <v>163</v>
      </c>
      <c r="FI1" t="s">
        <v>164</v>
      </c>
      <c r="FJ1" t="s">
        <v>165</v>
      </c>
      <c r="FK1" t="s">
        <v>166</v>
      </c>
      <c r="FL1" t="s">
        <v>167</v>
      </c>
      <c r="FM1" t="s">
        <v>168</v>
      </c>
      <c r="FN1" t="s">
        <v>169</v>
      </c>
      <c r="FO1" t="s">
        <v>170</v>
      </c>
      <c r="FP1" t="s">
        <v>171</v>
      </c>
      <c r="FQ1" t="s">
        <v>172</v>
      </c>
      <c r="FR1" t="s">
        <v>173</v>
      </c>
      <c r="FS1" t="s">
        <v>174</v>
      </c>
      <c r="FT1" t="s">
        <v>175</v>
      </c>
      <c r="FU1" t="s">
        <v>176</v>
      </c>
      <c r="FV1" t="s">
        <v>177</v>
      </c>
      <c r="FW1" t="s">
        <v>178</v>
      </c>
      <c r="FX1" t="s">
        <v>179</v>
      </c>
      <c r="FY1" t="s">
        <v>180</v>
      </c>
      <c r="FZ1" t="s">
        <v>181</v>
      </c>
      <c r="GA1" t="s">
        <v>182</v>
      </c>
      <c r="GB1" t="s">
        <v>183</v>
      </c>
      <c r="GC1" t="s">
        <v>184</v>
      </c>
      <c r="GD1" t="s">
        <v>185</v>
      </c>
      <c r="GE1" t="s">
        <v>186</v>
      </c>
      <c r="GF1" t="s">
        <v>187</v>
      </c>
      <c r="GG1" t="s">
        <v>188</v>
      </c>
      <c r="GH1" t="s">
        <v>189</v>
      </c>
      <c r="GI1" t="s">
        <v>190</v>
      </c>
      <c r="GJ1" t="s">
        <v>191</v>
      </c>
      <c r="GK1" t="s">
        <v>192</v>
      </c>
      <c r="GL1" t="s">
        <v>193</v>
      </c>
      <c r="GM1" t="s">
        <v>194</v>
      </c>
      <c r="GN1" t="s">
        <v>195</v>
      </c>
      <c r="GO1" t="s">
        <v>196</v>
      </c>
      <c r="GP1" t="s">
        <v>197</v>
      </c>
      <c r="GQ1" t="s">
        <v>198</v>
      </c>
      <c r="GR1" t="s">
        <v>199</v>
      </c>
      <c r="GS1" t="s">
        <v>200</v>
      </c>
      <c r="GT1" t="s">
        <v>201</v>
      </c>
      <c r="GU1" t="s">
        <v>202</v>
      </c>
      <c r="GV1" t="s">
        <v>203</v>
      </c>
      <c r="GW1" t="s">
        <v>204</v>
      </c>
      <c r="GX1" t="s">
        <v>205</v>
      </c>
      <c r="GY1" t="s">
        <v>206</v>
      </c>
      <c r="GZ1" t="s">
        <v>207</v>
      </c>
      <c r="HA1" t="s">
        <v>208</v>
      </c>
      <c r="HB1" t="s">
        <v>209</v>
      </c>
      <c r="HC1" t="s">
        <v>210</v>
      </c>
      <c r="HD1" t="s">
        <v>211</v>
      </c>
      <c r="HE1" t="s">
        <v>212</v>
      </c>
      <c r="HF1" t="s">
        <v>213</v>
      </c>
      <c r="HG1" t="s">
        <v>214</v>
      </c>
      <c r="HH1" t="s">
        <v>215</v>
      </c>
      <c r="HI1" t="s">
        <v>216</v>
      </c>
      <c r="HJ1" t="s">
        <v>217</v>
      </c>
      <c r="HK1" t="s">
        <v>218</v>
      </c>
      <c r="HL1" t="s">
        <v>219</v>
      </c>
      <c r="HM1" t="s">
        <v>220</v>
      </c>
      <c r="HN1" t="s">
        <v>221</v>
      </c>
      <c r="HO1" t="s">
        <v>222</v>
      </c>
      <c r="HP1" t="s">
        <v>223</v>
      </c>
      <c r="HQ1" t="s">
        <v>224</v>
      </c>
      <c r="HR1" t="s">
        <v>225</v>
      </c>
      <c r="HS1" t="s">
        <v>226</v>
      </c>
      <c r="HT1" t="s">
        <v>227</v>
      </c>
      <c r="HU1" t="s">
        <v>228</v>
      </c>
      <c r="HV1" t="s">
        <v>229</v>
      </c>
      <c r="HW1" t="s">
        <v>230</v>
      </c>
      <c r="HX1" t="s">
        <v>231</v>
      </c>
      <c r="HY1" t="s">
        <v>232</v>
      </c>
      <c r="HZ1" t="s">
        <v>233</v>
      </c>
      <c r="IA1" t="s">
        <v>234</v>
      </c>
      <c r="IB1" t="s">
        <v>235</v>
      </c>
      <c r="IC1" t="s">
        <v>236</v>
      </c>
      <c r="ID1" t="s">
        <v>237</v>
      </c>
      <c r="IE1" t="s">
        <v>238</v>
      </c>
      <c r="IF1" t="s">
        <v>239</v>
      </c>
      <c r="IG1" t="s">
        <v>240</v>
      </c>
      <c r="IH1" t="s">
        <v>241</v>
      </c>
      <c r="II1" t="s">
        <v>242</v>
      </c>
      <c r="IJ1" t="s">
        <v>243</v>
      </c>
      <c r="IK1" t="s">
        <v>244</v>
      </c>
      <c r="IL1" t="s">
        <v>245</v>
      </c>
      <c r="IM1" t="s">
        <v>246</v>
      </c>
      <c r="IN1" t="s">
        <v>247</v>
      </c>
      <c r="IO1" t="s">
        <v>248</v>
      </c>
      <c r="IP1" t="s">
        <v>249</v>
      </c>
      <c r="IQ1" t="s">
        <v>250</v>
      </c>
      <c r="IR1" t="s">
        <v>251</v>
      </c>
      <c r="IS1" t="s">
        <v>252</v>
      </c>
      <c r="IT1" t="s">
        <v>253</v>
      </c>
      <c r="IU1" t="s">
        <v>254</v>
      </c>
      <c r="IV1" t="s">
        <v>255</v>
      </c>
      <c r="IW1" t="s">
        <v>256</v>
      </c>
      <c r="IX1" t="s">
        <v>257</v>
      </c>
      <c r="IY1" t="s">
        <v>258</v>
      </c>
      <c r="IZ1" t="s">
        <v>259</v>
      </c>
      <c r="JA1" t="s">
        <v>260</v>
      </c>
      <c r="JB1" t="s">
        <v>261</v>
      </c>
      <c r="JC1" t="s">
        <v>262</v>
      </c>
      <c r="JD1" t="s">
        <v>263</v>
      </c>
      <c r="JE1" t="s">
        <v>264</v>
      </c>
      <c r="JF1" t="s">
        <v>265</v>
      </c>
      <c r="JG1" t="s">
        <v>266</v>
      </c>
      <c r="JH1" t="s">
        <v>267</v>
      </c>
      <c r="JI1" t="s">
        <v>268</v>
      </c>
      <c r="JJ1" t="s">
        <v>269</v>
      </c>
      <c r="JK1" t="s">
        <v>270</v>
      </c>
      <c r="JL1" t="s">
        <v>271</v>
      </c>
      <c r="JM1" t="s">
        <v>272</v>
      </c>
      <c r="JN1" t="s">
        <v>273</v>
      </c>
      <c r="JO1" t="s">
        <v>274</v>
      </c>
      <c r="JP1" t="s">
        <v>275</v>
      </c>
      <c r="JQ1" t="s">
        <v>276</v>
      </c>
      <c r="JR1" t="s">
        <v>277</v>
      </c>
      <c r="JS1" t="s">
        <v>278</v>
      </c>
      <c r="JT1" t="s">
        <v>279</v>
      </c>
      <c r="JU1" t="s">
        <v>280</v>
      </c>
      <c r="JV1" t="s">
        <v>281</v>
      </c>
      <c r="JW1" t="s">
        <v>282</v>
      </c>
      <c r="JX1" t="s">
        <v>283</v>
      </c>
      <c r="JY1" t="s">
        <v>284</v>
      </c>
      <c r="JZ1" t="s">
        <v>285</v>
      </c>
      <c r="KA1" t="s">
        <v>286</v>
      </c>
      <c r="KB1" t="s">
        <v>287</v>
      </c>
      <c r="KC1" t="s">
        <v>288</v>
      </c>
      <c r="KD1" t="s">
        <v>289</v>
      </c>
      <c r="KE1" t="s">
        <v>290</v>
      </c>
      <c r="KF1" t="s">
        <v>291</v>
      </c>
      <c r="KG1" t="s">
        <v>292</v>
      </c>
    </row>
    <row r="2" spans="1:293">
      <c r="A2">
        <v>7546385</v>
      </c>
      <c r="B2">
        <v>5673921</v>
      </c>
      <c r="C2" t="s">
        <v>293</v>
      </c>
      <c r="D2" t="s">
        <v>294</v>
      </c>
      <c r="E2" t="s">
        <v>295</v>
      </c>
      <c r="F2" s="1">
        <v>40748</v>
      </c>
      <c r="H2" t="s">
        <v>296</v>
      </c>
      <c r="I2" t="s">
        <v>297</v>
      </c>
      <c r="J2" t="s">
        <v>298</v>
      </c>
      <c r="P2" t="s">
        <v>299</v>
      </c>
      <c r="Q2" t="str">
        <f>"КАЗАХСТАН, ТУРКЕСТАНСКАЯ ОБЛ., КАЗЫГУРТСКИЙ РАЙОН, Жанабазарский, Тилектес, 104"</f>
        <v>КАЗАХСТАН, ТУРКЕСТАНСКАЯ ОБЛ., КАЗЫГУРТСКИЙ РАЙОН, Жанабазарский, Тилектес, 104</v>
      </c>
      <c r="R2" t="str">
        <f>"ҚАЗАҚСТАН, ТҮРКІСТАН ОБЛ., ҚАЗЫҒҰРТ АУДАНЫ, Жанабазарский, Тилектес, 104"</f>
        <v>ҚАЗАҚСТАН, ТҮРКІСТАН ОБЛ., ҚАЗЫҒҰРТ АУДАНЫ, Жанабазарский, Тилектес, 104</v>
      </c>
      <c r="S2" t="str">
        <f>"Жанабазарский, Тилектес, 104"</f>
        <v>Жанабазарский, Тилектес, 104</v>
      </c>
      <c r="T2" t="str">
        <f>"Жанабазарский, Тилектес, 104"</f>
        <v>Жанабазарский, Тилектес, 104</v>
      </c>
      <c r="AB2" t="str">
        <f>"2017-09-05T00:00:00"</f>
        <v>2017-09-05T00:00:00</v>
      </c>
      <c r="AC2" t="str">
        <f>"18"</f>
        <v>18</v>
      </c>
      <c r="AD2" t="str">
        <f>"2024-09-01T13:36:01"</f>
        <v>2024-09-01T13:36:01</v>
      </c>
      <c r="AE2" t="str">
        <f>"2025-05-25T13:36:01"</f>
        <v>2025-05-25T13:36:01</v>
      </c>
      <c r="AF2" t="s">
        <v>300</v>
      </c>
      <c r="AG2" t="str">
        <f>"ghjf@mail.ru"</f>
        <v>ghjf@mail.ru</v>
      </c>
      <c r="AH2" t="s">
        <v>301</v>
      </c>
      <c r="AJ2" t="s">
        <v>302</v>
      </c>
      <c r="AO2" t="s">
        <v>303</v>
      </c>
      <c r="AS2" t="s">
        <v>304</v>
      </c>
      <c r="AV2" t="s">
        <v>305</v>
      </c>
      <c r="AW2">
        <v>1</v>
      </c>
      <c r="AX2" t="s">
        <v>306</v>
      </c>
      <c r="AY2" t="s">
        <v>301</v>
      </c>
      <c r="BC2" t="s">
        <v>307</v>
      </c>
      <c r="BH2" t="s">
        <v>304</v>
      </c>
      <c r="BI2" t="s">
        <v>308</v>
      </c>
      <c r="BK2" t="s">
        <v>301</v>
      </c>
      <c r="BT2" t="s">
        <v>299</v>
      </c>
      <c r="BU2" t="s">
        <v>309</v>
      </c>
      <c r="BV2" t="s">
        <v>310</v>
      </c>
      <c r="BW2" t="s">
        <v>311</v>
      </c>
      <c r="BX2" t="s">
        <v>312</v>
      </c>
      <c r="BY2" t="s">
        <v>313</v>
      </c>
      <c r="BZ2" t="s">
        <v>301</v>
      </c>
      <c r="CA2" t="s">
        <v>314</v>
      </c>
      <c r="CB2">
        <v>4</v>
      </c>
      <c r="CD2" t="s">
        <v>315</v>
      </c>
      <c r="CE2" t="s">
        <v>316</v>
      </c>
      <c r="CF2" t="s">
        <v>304</v>
      </c>
      <c r="CI2" t="s">
        <v>311</v>
      </c>
      <c r="CJ2" t="s">
        <v>311</v>
      </c>
      <c r="CL2" t="s">
        <v>317</v>
      </c>
      <c r="CM2" t="s">
        <v>318</v>
      </c>
      <c r="CN2" t="s">
        <v>301</v>
      </c>
      <c r="CP2" t="s">
        <v>319</v>
      </c>
      <c r="CQ2" t="s">
        <v>320</v>
      </c>
      <c r="CR2" t="s">
        <v>321</v>
      </c>
      <c r="CS2" t="s">
        <v>301</v>
      </c>
      <c r="CT2" t="s">
        <v>322</v>
      </c>
      <c r="CU2" t="s">
        <v>299</v>
      </c>
      <c r="CY2" t="s">
        <v>323</v>
      </c>
      <c r="DA2" t="s">
        <v>299</v>
      </c>
      <c r="DB2" t="s">
        <v>299</v>
      </c>
      <c r="DC2" t="s">
        <v>299</v>
      </c>
      <c r="DD2" t="s">
        <v>299</v>
      </c>
      <c r="DS2" t="s">
        <v>299</v>
      </c>
      <c r="DV2" t="s">
        <v>299</v>
      </c>
      <c r="DW2" t="s">
        <v>324</v>
      </c>
      <c r="EC2" t="s">
        <v>299</v>
      </c>
      <c r="ED2" t="s">
        <v>299</v>
      </c>
      <c r="EE2" t="s">
        <v>325</v>
      </c>
      <c r="EF2" t="s">
        <v>299</v>
      </c>
      <c r="EH2" t="s">
        <v>326</v>
      </c>
      <c r="EK2" t="s">
        <v>304</v>
      </c>
    </row>
    <row r="3" spans="1:293">
      <c r="A3">
        <v>7546440</v>
      </c>
      <c r="B3">
        <v>5673952</v>
      </c>
      <c r="C3" t="s">
        <v>327</v>
      </c>
      <c r="D3" t="s">
        <v>328</v>
      </c>
      <c r="E3" t="s">
        <v>329</v>
      </c>
      <c r="F3" s="1">
        <v>40876</v>
      </c>
      <c r="H3" t="s">
        <v>296</v>
      </c>
      <c r="I3" t="s">
        <v>297</v>
      </c>
      <c r="J3" t="s">
        <v>298</v>
      </c>
      <c r="P3" t="s">
        <v>299</v>
      </c>
      <c r="Q3" t="str">
        <f>"КАЗАХСТАН, ТУРКЕСТАНСКАЯ ОБЛ., КАЗЫГУРТСКИЙ РАЙОН, ЖАҢАБАЗАР, -, -"</f>
        <v>КАЗАХСТАН, ТУРКЕСТАНСКАЯ ОБЛ., КАЗЫГУРТСКИЙ РАЙОН, ЖАҢАБАЗАР, -, -</v>
      </c>
      <c r="R3" t="str">
        <f>"ҚАЗАҚСТАН, ТҮРКІСТАН ОБЛ., ҚАЗЫҒҰРТ АУДАНЫ, ЖАҢАБАЗАР, -, -"</f>
        <v>ҚАЗАҚСТАН, ТҮРКІСТАН ОБЛ., ҚАЗЫҒҰРТ АУДАНЫ, ЖАҢАБАЗАР, -, -</v>
      </c>
      <c r="S3" t="str">
        <f>"ЖАҢАБАЗАР, -, -"</f>
        <v>ЖАҢАБАЗАР, -, -</v>
      </c>
      <c r="T3" t="str">
        <f>"ЖАҢАБАЗАР, -, -"</f>
        <v>ЖАҢАБАЗАР, -, -</v>
      </c>
      <c r="AB3" t="str">
        <f>"2018-08-29T00:00:00"</f>
        <v>2018-08-29T00:00:00</v>
      </c>
      <c r="AC3" t="str">
        <f>"19"</f>
        <v>19</v>
      </c>
      <c r="AD3" t="str">
        <f>"2024-09-01T13:42:10"</f>
        <v>2024-09-01T13:42:10</v>
      </c>
      <c r="AE3" t="str">
        <f>"2025-05-25T13:42:10"</f>
        <v>2025-05-25T13:42:10</v>
      </c>
      <c r="AF3" t="s">
        <v>300</v>
      </c>
      <c r="AH3" t="s">
        <v>301</v>
      </c>
      <c r="AJ3" t="s">
        <v>330</v>
      </c>
      <c r="AO3" t="s">
        <v>303</v>
      </c>
      <c r="AS3" t="s">
        <v>299</v>
      </c>
      <c r="AV3" t="s">
        <v>305</v>
      </c>
      <c r="AW3">
        <v>2</v>
      </c>
      <c r="AX3" t="s">
        <v>306</v>
      </c>
      <c r="AY3" t="s">
        <v>301</v>
      </c>
      <c r="BC3" t="s">
        <v>301</v>
      </c>
      <c r="BH3" t="s">
        <v>299</v>
      </c>
      <c r="BK3" t="s">
        <v>301</v>
      </c>
      <c r="BT3" t="s">
        <v>299</v>
      </c>
      <c r="BU3" t="s">
        <v>309</v>
      </c>
      <c r="BV3" t="s">
        <v>310</v>
      </c>
      <c r="BX3" t="s">
        <v>311</v>
      </c>
      <c r="BY3" t="s">
        <v>331</v>
      </c>
      <c r="BZ3" t="s">
        <v>301</v>
      </c>
      <c r="CA3" t="s">
        <v>332</v>
      </c>
      <c r="CB3" t="s">
        <v>333</v>
      </c>
      <c r="CD3" t="s">
        <v>315</v>
      </c>
      <c r="CE3" t="s">
        <v>316</v>
      </c>
      <c r="CF3" t="s">
        <v>304</v>
      </c>
      <c r="CI3" t="s">
        <v>311</v>
      </c>
      <c r="CJ3" t="s">
        <v>311</v>
      </c>
      <c r="CL3" t="s">
        <v>334</v>
      </c>
      <c r="CM3" t="s">
        <v>318</v>
      </c>
      <c r="CN3" t="s">
        <v>301</v>
      </c>
      <c r="CP3" t="s">
        <v>335</v>
      </c>
      <c r="CQ3" t="s">
        <v>336</v>
      </c>
      <c r="CR3" t="s">
        <v>321</v>
      </c>
      <c r="CS3" t="s">
        <v>301</v>
      </c>
      <c r="CT3" t="s">
        <v>337</v>
      </c>
      <c r="CU3" t="s">
        <v>299</v>
      </c>
      <c r="CY3" t="s">
        <v>323</v>
      </c>
      <c r="DA3" t="s">
        <v>299</v>
      </c>
      <c r="DB3" t="s">
        <v>299</v>
      </c>
      <c r="DC3" t="s">
        <v>299</v>
      </c>
      <c r="DD3" t="s">
        <v>299</v>
      </c>
      <c r="DS3" t="s">
        <v>299</v>
      </c>
      <c r="DV3" t="s">
        <v>299</v>
      </c>
      <c r="DW3" t="s">
        <v>324</v>
      </c>
      <c r="EC3" t="s">
        <v>299</v>
      </c>
      <c r="ED3" t="s">
        <v>299</v>
      </c>
      <c r="EE3" t="s">
        <v>325</v>
      </c>
      <c r="EF3" t="s">
        <v>299</v>
      </c>
      <c r="EH3" t="s">
        <v>326</v>
      </c>
      <c r="EK3" t="s">
        <v>299</v>
      </c>
    </row>
    <row r="4" spans="1:293">
      <c r="A4">
        <v>7546517</v>
      </c>
      <c r="B4">
        <v>5674019</v>
      </c>
      <c r="C4" t="s">
        <v>338</v>
      </c>
      <c r="D4" t="s">
        <v>339</v>
      </c>
      <c r="E4" t="s">
        <v>340</v>
      </c>
      <c r="F4" s="1">
        <v>40776</v>
      </c>
      <c r="H4" t="s">
        <v>341</v>
      </c>
      <c r="I4" t="s">
        <v>297</v>
      </c>
      <c r="J4" t="s">
        <v>298</v>
      </c>
      <c r="P4" t="s">
        <v>299</v>
      </c>
      <c r="Q4" t="str">
        <f>"КАЗАХСТАН, ТУРКЕСТАНСКАЯ ОБЛ., КАЗЫГУРТСКИЙ РАЙОН, Жанабазарский, Тилектес, 17А"</f>
        <v>КАЗАХСТАН, ТУРКЕСТАНСКАЯ ОБЛ., КАЗЫГУРТСКИЙ РАЙОН, Жанабазарский, Тилектес, 17А</v>
      </c>
      <c r="R4" t="str">
        <f>"ҚАЗАҚСТАН, ТҮРКІСТАН ОБЛ., ҚАЗЫҒҰРТ АУДАНЫ, Жанабазарский, Тилектес, 17А"</f>
        <v>ҚАЗАҚСТАН, ТҮРКІСТАН ОБЛ., ҚАЗЫҒҰРТ АУДАНЫ, Жанабазарский, Тилектес, 17А</v>
      </c>
      <c r="S4" t="str">
        <f>"Жанабазарский, Тилектес, 17А"</f>
        <v>Жанабазарский, Тилектес, 17А</v>
      </c>
      <c r="T4" t="str">
        <f>"Жанабазарский, Тилектес, 17А"</f>
        <v>Жанабазарский, Тилектес, 17А</v>
      </c>
      <c r="AB4" t="str">
        <f>"2017-09-05T00:00:00"</f>
        <v>2017-09-05T00:00:00</v>
      </c>
      <c r="AC4" t="str">
        <f>"18"</f>
        <v>18</v>
      </c>
      <c r="AD4" t="str">
        <f>"2024-09-01T13:36:01"</f>
        <v>2024-09-01T13:36:01</v>
      </c>
      <c r="AE4" t="str">
        <f>"2025-05-25T13:36:01"</f>
        <v>2025-05-25T13:36:01</v>
      </c>
      <c r="AF4" t="s">
        <v>300</v>
      </c>
      <c r="AG4" t="str">
        <f>"dfh@mail.ru"</f>
        <v>dfh@mail.ru</v>
      </c>
      <c r="AH4" t="s">
        <v>301</v>
      </c>
      <c r="AJ4" t="s">
        <v>302</v>
      </c>
      <c r="AO4" t="s">
        <v>303</v>
      </c>
      <c r="AS4" t="s">
        <v>304</v>
      </c>
      <c r="AV4" t="s">
        <v>305</v>
      </c>
      <c r="AW4">
        <v>1</v>
      </c>
      <c r="AX4" t="s">
        <v>306</v>
      </c>
      <c r="AY4" t="s">
        <v>301</v>
      </c>
      <c r="BC4" t="s">
        <v>301</v>
      </c>
      <c r="BH4" t="s">
        <v>299</v>
      </c>
      <c r="BK4" t="s">
        <v>301</v>
      </c>
      <c r="BT4" t="s">
        <v>299</v>
      </c>
      <c r="BU4" t="s">
        <v>309</v>
      </c>
      <c r="BV4" t="s">
        <v>310</v>
      </c>
      <c r="BX4" t="s">
        <v>311</v>
      </c>
      <c r="BY4" t="s">
        <v>313</v>
      </c>
      <c r="BZ4" t="s">
        <v>301</v>
      </c>
      <c r="CA4" t="s">
        <v>314</v>
      </c>
      <c r="CB4">
        <v>3</v>
      </c>
      <c r="CD4" t="s">
        <v>315</v>
      </c>
      <c r="CE4" t="s">
        <v>316</v>
      </c>
      <c r="CF4" t="s">
        <v>304</v>
      </c>
      <c r="CI4" t="s">
        <v>311</v>
      </c>
      <c r="CJ4" t="s">
        <v>311</v>
      </c>
      <c r="CL4" t="s">
        <v>317</v>
      </c>
      <c r="CM4" t="s">
        <v>318</v>
      </c>
      <c r="CN4" t="s">
        <v>301</v>
      </c>
      <c r="CP4" t="s">
        <v>335</v>
      </c>
      <c r="CQ4" t="s">
        <v>342</v>
      </c>
      <c r="CR4" t="s">
        <v>321</v>
      </c>
      <c r="CS4" t="s">
        <v>301</v>
      </c>
      <c r="CT4" t="s">
        <v>343</v>
      </c>
      <c r="CU4" t="s">
        <v>299</v>
      </c>
      <c r="CY4" t="s">
        <v>323</v>
      </c>
      <c r="DA4" t="s">
        <v>299</v>
      </c>
      <c r="DB4" t="s">
        <v>299</v>
      </c>
      <c r="DC4" t="s">
        <v>299</v>
      </c>
      <c r="DD4" t="s">
        <v>299</v>
      </c>
      <c r="DS4" t="s">
        <v>299</v>
      </c>
      <c r="DV4" t="s">
        <v>299</v>
      </c>
      <c r="DW4" t="s">
        <v>324</v>
      </c>
      <c r="EC4" t="s">
        <v>299</v>
      </c>
      <c r="ED4" t="s">
        <v>299</v>
      </c>
      <c r="EE4" t="s">
        <v>325</v>
      </c>
      <c r="EF4" t="s">
        <v>299</v>
      </c>
      <c r="EH4" t="s">
        <v>326</v>
      </c>
      <c r="EK4" t="s">
        <v>304</v>
      </c>
    </row>
    <row r="5" spans="1:293">
      <c r="A5">
        <v>7547032</v>
      </c>
      <c r="B5">
        <v>5674423</v>
      </c>
      <c r="C5" t="s">
        <v>344</v>
      </c>
      <c r="D5" t="s">
        <v>345</v>
      </c>
      <c r="E5" t="s">
        <v>346</v>
      </c>
      <c r="F5" s="1">
        <v>40913</v>
      </c>
      <c r="H5" t="s">
        <v>341</v>
      </c>
      <c r="I5" t="s">
        <v>297</v>
      </c>
      <c r="J5" t="s">
        <v>298</v>
      </c>
      <c r="P5" t="s">
        <v>299</v>
      </c>
      <c r="Q5" t="str">
        <f>"КАЗАХСТАН, ТУРКЕСТАНСКАЯ ОБЛ., КАЗЫГУРТСКИЙ РАЙОН, Жанабазарский, Тилектес, 17А"</f>
        <v>КАЗАХСТАН, ТУРКЕСТАНСКАЯ ОБЛ., КАЗЫГУРТСКИЙ РАЙОН, Жанабазарский, Тилектес, 17А</v>
      </c>
      <c r="R5" t="str">
        <f>"ҚАЗАҚСТАН, ТҮРКІСТАН ОБЛ., ҚАЗЫҒҰРТ АУДАНЫ, Жанабазарский, Тилектес, 17А"</f>
        <v>ҚАЗАҚСТАН, ТҮРКІСТАН ОБЛ., ҚАЗЫҒҰРТ АУДАНЫ, Жанабазарский, Тилектес, 17А</v>
      </c>
      <c r="S5" t="str">
        <f>"Жанабазарский, Тилектес, 17А"</f>
        <v>Жанабазарский, Тилектес, 17А</v>
      </c>
      <c r="T5" t="str">
        <f>"Жанабазарский, Тилектес, 17А"</f>
        <v>Жанабазарский, Тилектес, 17А</v>
      </c>
      <c r="AB5" t="str">
        <f>"2018-08-29T00:00:00"</f>
        <v>2018-08-29T00:00:00</v>
      </c>
      <c r="AC5" t="str">
        <f t="shared" ref="AC5:AC19" si="0">"19"</f>
        <v>19</v>
      </c>
      <c r="AD5" t="str">
        <f>"2024-09-01T13:43:52"</f>
        <v>2024-09-01T13:43:52</v>
      </c>
      <c r="AE5" t="str">
        <f>"2025-05-25T13:43:52"</f>
        <v>2025-05-25T13:43:52</v>
      </c>
      <c r="AF5" t="s">
        <v>300</v>
      </c>
      <c r="AH5" t="s">
        <v>301</v>
      </c>
      <c r="AJ5" t="s">
        <v>330</v>
      </c>
      <c r="AO5" t="s">
        <v>303</v>
      </c>
      <c r="AS5" t="s">
        <v>299</v>
      </c>
      <c r="AV5" t="s">
        <v>305</v>
      </c>
      <c r="AW5">
        <v>2</v>
      </c>
      <c r="AX5" t="s">
        <v>306</v>
      </c>
      <c r="AY5" t="s">
        <v>301</v>
      </c>
      <c r="BC5" t="s">
        <v>301</v>
      </c>
      <c r="BH5" t="s">
        <v>299</v>
      </c>
      <c r="BK5" t="s">
        <v>301</v>
      </c>
      <c r="BT5" t="s">
        <v>299</v>
      </c>
      <c r="BU5" t="s">
        <v>309</v>
      </c>
      <c r="BV5" t="s">
        <v>310</v>
      </c>
      <c r="BX5" t="s">
        <v>311</v>
      </c>
      <c r="BY5" t="s">
        <v>313</v>
      </c>
      <c r="BZ5" t="s">
        <v>301</v>
      </c>
      <c r="CA5" t="s">
        <v>314</v>
      </c>
      <c r="CB5">
        <v>3</v>
      </c>
      <c r="CD5" t="s">
        <v>315</v>
      </c>
      <c r="CE5" t="s">
        <v>316</v>
      </c>
      <c r="CF5" t="s">
        <v>304</v>
      </c>
      <c r="CI5" t="s">
        <v>311</v>
      </c>
      <c r="CJ5" t="s">
        <v>311</v>
      </c>
      <c r="CL5" t="s">
        <v>334</v>
      </c>
      <c r="CM5" t="s">
        <v>318</v>
      </c>
      <c r="CN5" t="s">
        <v>301</v>
      </c>
      <c r="CP5" t="s">
        <v>335</v>
      </c>
      <c r="CQ5" t="s">
        <v>336</v>
      </c>
      <c r="CR5" t="s">
        <v>321</v>
      </c>
      <c r="CS5" t="s">
        <v>301</v>
      </c>
      <c r="CT5" t="s">
        <v>347</v>
      </c>
      <c r="CU5" t="s">
        <v>299</v>
      </c>
      <c r="CY5" t="s">
        <v>323</v>
      </c>
      <c r="DA5" t="s">
        <v>299</v>
      </c>
      <c r="DB5" t="s">
        <v>299</v>
      </c>
      <c r="DC5" t="s">
        <v>299</v>
      </c>
      <c r="DD5" t="s">
        <v>299</v>
      </c>
      <c r="DS5" t="s">
        <v>299</v>
      </c>
      <c r="DV5" t="s">
        <v>299</v>
      </c>
      <c r="DW5" t="s">
        <v>324</v>
      </c>
      <c r="EC5" t="s">
        <v>299</v>
      </c>
      <c r="ED5" t="s">
        <v>299</v>
      </c>
      <c r="EE5" t="s">
        <v>325</v>
      </c>
      <c r="EF5" t="s">
        <v>299</v>
      </c>
      <c r="EH5" t="s">
        <v>326</v>
      </c>
      <c r="EK5" t="s">
        <v>304</v>
      </c>
    </row>
    <row r="6" spans="1:293">
      <c r="A6">
        <v>7547057</v>
      </c>
      <c r="B6">
        <v>5674453</v>
      </c>
      <c r="C6" t="s">
        <v>348</v>
      </c>
      <c r="D6" t="s">
        <v>349</v>
      </c>
      <c r="E6" t="s">
        <v>350</v>
      </c>
      <c r="F6" s="1">
        <v>40953</v>
      </c>
      <c r="H6" t="s">
        <v>296</v>
      </c>
      <c r="I6" t="s">
        <v>297</v>
      </c>
      <c r="J6" t="s">
        <v>298</v>
      </c>
      <c r="P6" t="s">
        <v>299</v>
      </c>
      <c r="Q6" t="str">
        <f>"КАЗАХСТАН, ТУРКЕСТАНСКАЯ ОБЛ., КАЗЫГУРТСКИЙ РАЙОН, Жанабазарский, Тилектес, 59"</f>
        <v>КАЗАХСТАН, ТУРКЕСТАНСКАЯ ОБЛ., КАЗЫГУРТСКИЙ РАЙОН, Жанабазарский, Тилектес, 59</v>
      </c>
      <c r="R6" t="str">
        <f>"ҚАЗАҚСТАН, ТҮРКІСТАН ОБЛ., ҚАЗЫҒҰРТ АУДАНЫ, Жанабазарский, Тилектес, 59"</f>
        <v>ҚАЗАҚСТАН, ТҮРКІСТАН ОБЛ., ҚАЗЫҒҰРТ АУДАНЫ, Жанабазарский, Тилектес, 59</v>
      </c>
      <c r="S6" t="str">
        <f>"Жанабазарский, Тилектес, 59"</f>
        <v>Жанабазарский, Тилектес, 59</v>
      </c>
      <c r="T6" t="str">
        <f>"Жанабазарский, Тилектес, 59"</f>
        <v>Жанабазарский, Тилектес, 59</v>
      </c>
      <c r="AB6" t="str">
        <f>"2018-08-29T00:00:00"</f>
        <v>2018-08-29T00:00:00</v>
      </c>
      <c r="AC6" t="str">
        <f t="shared" si="0"/>
        <v>19</v>
      </c>
      <c r="AD6" t="str">
        <f>"2024-09-01T13:44:01"</f>
        <v>2024-09-01T13:44:01</v>
      </c>
      <c r="AE6" t="str">
        <f>"2025-05-25T13:44:01"</f>
        <v>2025-05-25T13:44:01</v>
      </c>
      <c r="AF6" t="s">
        <v>300</v>
      </c>
      <c r="AH6" t="s">
        <v>301</v>
      </c>
      <c r="AJ6" t="s">
        <v>330</v>
      </c>
      <c r="AO6" t="s">
        <v>303</v>
      </c>
      <c r="AS6" t="s">
        <v>299</v>
      </c>
      <c r="AV6" t="s">
        <v>305</v>
      </c>
      <c r="AW6">
        <v>2</v>
      </c>
      <c r="AX6" t="s">
        <v>306</v>
      </c>
      <c r="AY6" t="s">
        <v>301</v>
      </c>
      <c r="BC6" t="s">
        <v>301</v>
      </c>
      <c r="BH6" t="s">
        <v>299</v>
      </c>
      <c r="BK6" t="s">
        <v>301</v>
      </c>
      <c r="BT6" t="s">
        <v>299</v>
      </c>
      <c r="BU6" t="s">
        <v>309</v>
      </c>
      <c r="BV6" t="s">
        <v>310</v>
      </c>
      <c r="BW6" t="s">
        <v>311</v>
      </c>
      <c r="BX6" t="s">
        <v>312</v>
      </c>
      <c r="BY6" t="s">
        <v>313</v>
      </c>
      <c r="BZ6" t="s">
        <v>301</v>
      </c>
      <c r="CA6" t="s">
        <v>314</v>
      </c>
      <c r="CB6">
        <v>3</v>
      </c>
      <c r="CD6" t="s">
        <v>315</v>
      </c>
      <c r="CE6" t="s">
        <v>316</v>
      </c>
      <c r="CF6" t="s">
        <v>304</v>
      </c>
      <c r="CI6" t="s">
        <v>311</v>
      </c>
      <c r="CJ6" t="s">
        <v>311</v>
      </c>
      <c r="CL6" t="s">
        <v>334</v>
      </c>
      <c r="CM6" t="s">
        <v>318</v>
      </c>
      <c r="CN6" t="s">
        <v>301</v>
      </c>
      <c r="CP6" t="s">
        <v>351</v>
      </c>
      <c r="CQ6" t="s">
        <v>336</v>
      </c>
      <c r="CR6" t="s">
        <v>321</v>
      </c>
      <c r="CS6" t="s">
        <v>301</v>
      </c>
      <c r="CT6" t="s">
        <v>352</v>
      </c>
      <c r="CU6" t="s">
        <v>299</v>
      </c>
      <c r="CY6" t="s">
        <v>323</v>
      </c>
      <c r="DA6" t="s">
        <v>299</v>
      </c>
      <c r="DB6" t="s">
        <v>299</v>
      </c>
      <c r="DC6" t="s">
        <v>299</v>
      </c>
      <c r="DD6" t="s">
        <v>299</v>
      </c>
      <c r="DS6" t="s">
        <v>299</v>
      </c>
      <c r="DV6" t="s">
        <v>299</v>
      </c>
      <c r="DW6" t="s">
        <v>324</v>
      </c>
      <c r="EC6" t="s">
        <v>299</v>
      </c>
      <c r="ED6" t="s">
        <v>299</v>
      </c>
      <c r="EE6" t="s">
        <v>325</v>
      </c>
      <c r="EF6" t="s">
        <v>299</v>
      </c>
      <c r="EH6" t="s">
        <v>353</v>
      </c>
      <c r="EI6" t="s">
        <v>354</v>
      </c>
      <c r="EK6" t="s">
        <v>299</v>
      </c>
    </row>
    <row r="7" spans="1:293">
      <c r="A7">
        <v>7552906</v>
      </c>
      <c r="B7">
        <v>5678977</v>
      </c>
      <c r="C7" t="s">
        <v>355</v>
      </c>
      <c r="D7" t="s">
        <v>356</v>
      </c>
      <c r="E7" t="s">
        <v>357</v>
      </c>
      <c r="F7" s="1">
        <v>40952</v>
      </c>
      <c r="H7" t="s">
        <v>296</v>
      </c>
      <c r="I7" t="s">
        <v>297</v>
      </c>
      <c r="J7" t="s">
        <v>298</v>
      </c>
      <c r="P7" t="s">
        <v>299</v>
      </c>
      <c r="Q7" t="str">
        <f>"КАЗАХСТАН, ТУРКЕСТАНСКАЯ ОБЛ., КАЗЫГУРТСКИЙ РАЙОН, Жанабазарский, Тилектес, 11"</f>
        <v>КАЗАХСТАН, ТУРКЕСТАНСКАЯ ОБЛ., КАЗЫГУРТСКИЙ РАЙОН, Жанабазарский, Тилектес, 11</v>
      </c>
      <c r="R7" t="str">
        <f>"ҚАЗАҚСТАН, ТҮРКІСТАН ОБЛ., ҚАЗЫҒҰРТ АУДАНЫ, Жанабазарский, Тилектес, 11"</f>
        <v>ҚАЗАҚСТАН, ТҮРКІСТАН ОБЛ., ҚАЗЫҒҰРТ АУДАНЫ, Жанабазарский, Тилектес, 11</v>
      </c>
      <c r="S7" t="str">
        <f>"Жанабазарский, Тилектес, 11"</f>
        <v>Жанабазарский, Тилектес, 11</v>
      </c>
      <c r="T7" t="str">
        <f>"Жанабазарский, Тилектес, 11"</f>
        <v>Жанабазарский, Тилектес, 11</v>
      </c>
      <c r="AB7" t="str">
        <f>"2018-08-29T00:00:00"</f>
        <v>2018-08-29T00:00:00</v>
      </c>
      <c r="AC7" t="str">
        <f t="shared" si="0"/>
        <v>19</v>
      </c>
      <c r="AD7" t="str">
        <f>"2024-09-01T13:44:09"</f>
        <v>2024-09-01T13:44:09</v>
      </c>
      <c r="AE7" t="str">
        <f>"2025-05-25T13:44:09"</f>
        <v>2025-05-25T13:44:09</v>
      </c>
      <c r="AF7" t="s">
        <v>300</v>
      </c>
      <c r="AH7" t="s">
        <v>301</v>
      </c>
      <c r="AJ7" t="s">
        <v>330</v>
      </c>
      <c r="AO7" t="s">
        <v>303</v>
      </c>
      <c r="AS7" t="s">
        <v>299</v>
      </c>
      <c r="AV7" t="s">
        <v>305</v>
      </c>
      <c r="AW7">
        <v>2</v>
      </c>
      <c r="AX7" t="s">
        <v>306</v>
      </c>
      <c r="AY7" t="s">
        <v>301</v>
      </c>
      <c r="BC7" t="s">
        <v>301</v>
      </c>
      <c r="BH7" t="s">
        <v>299</v>
      </c>
      <c r="BK7" t="s">
        <v>301</v>
      </c>
      <c r="BT7" t="s">
        <v>299</v>
      </c>
      <c r="BU7" t="s">
        <v>309</v>
      </c>
      <c r="BV7" t="s">
        <v>310</v>
      </c>
      <c r="BX7" t="s">
        <v>311</v>
      </c>
      <c r="BY7" t="s">
        <v>313</v>
      </c>
      <c r="BZ7" t="s">
        <v>301</v>
      </c>
      <c r="CA7" t="s">
        <v>332</v>
      </c>
      <c r="CB7" t="s">
        <v>333</v>
      </c>
      <c r="CD7" t="s">
        <v>315</v>
      </c>
      <c r="CE7" t="s">
        <v>316</v>
      </c>
      <c r="CF7" t="s">
        <v>304</v>
      </c>
      <c r="CI7" t="s">
        <v>311</v>
      </c>
      <c r="CJ7" t="s">
        <v>311</v>
      </c>
      <c r="CL7" t="s">
        <v>334</v>
      </c>
      <c r="CM7" t="s">
        <v>318</v>
      </c>
      <c r="CN7" t="s">
        <v>301</v>
      </c>
      <c r="CP7" t="s">
        <v>335</v>
      </c>
      <c r="CQ7" t="s">
        <v>336</v>
      </c>
      <c r="CR7" t="s">
        <v>321</v>
      </c>
      <c r="CS7" t="s">
        <v>301</v>
      </c>
      <c r="CT7" t="s">
        <v>358</v>
      </c>
      <c r="CU7" t="s">
        <v>299</v>
      </c>
      <c r="CY7" t="s">
        <v>323</v>
      </c>
      <c r="DA7" t="s">
        <v>299</v>
      </c>
      <c r="DB7" t="s">
        <v>299</v>
      </c>
      <c r="DC7" t="s">
        <v>299</v>
      </c>
      <c r="DD7" t="s">
        <v>299</v>
      </c>
      <c r="DS7" t="s">
        <v>299</v>
      </c>
      <c r="DV7" t="s">
        <v>299</v>
      </c>
      <c r="DW7" t="s">
        <v>324</v>
      </c>
      <c r="EC7" t="s">
        <v>299</v>
      </c>
      <c r="ED7" t="s">
        <v>299</v>
      </c>
      <c r="EE7" t="s">
        <v>325</v>
      </c>
      <c r="EF7" t="s">
        <v>299</v>
      </c>
      <c r="EH7" t="s">
        <v>326</v>
      </c>
      <c r="EK7" t="s">
        <v>304</v>
      </c>
    </row>
    <row r="8" spans="1:293">
      <c r="A8">
        <v>7553023</v>
      </c>
      <c r="B8">
        <v>4861001</v>
      </c>
      <c r="C8" t="s">
        <v>359</v>
      </c>
      <c r="D8" t="s">
        <v>360</v>
      </c>
      <c r="E8" t="s">
        <v>361</v>
      </c>
      <c r="F8" s="1">
        <v>41293</v>
      </c>
      <c r="H8" t="s">
        <v>296</v>
      </c>
      <c r="I8" t="s">
        <v>297</v>
      </c>
      <c r="J8" t="s">
        <v>298</v>
      </c>
      <c r="P8" t="s">
        <v>299</v>
      </c>
      <c r="Q8" t="str">
        <f>"КАЗАХСТАН, ТУРКЕСТАНСКАЯ ОБЛ., САРЫАГАШСКИЙ РАЙОН, КОШКАРАТА"</f>
        <v>КАЗАХСТАН, ТУРКЕСТАНСКАЯ ОБЛ., САРЫАГАШСКИЙ РАЙОН, КОШКАРАТА</v>
      </c>
      <c r="R8" t="str">
        <f>"ҚАЗАҚСТАН, ТҮРКІСТАН ОБЛ., САРЫАҒАШ АУДАНЫ, КОШКАРАТА"</f>
        <v>ҚАЗАҚСТАН, ТҮРКІСТАН ОБЛ., САРЫАҒАШ АУДАНЫ, КОШКАРАТА</v>
      </c>
      <c r="S8" t="str">
        <f>"КОШКАРАТА"</f>
        <v>КОШКАРАТА</v>
      </c>
      <c r="T8" t="str">
        <f>"КОШКАРАТА"</f>
        <v>КОШКАРАТА</v>
      </c>
      <c r="AB8" t="str">
        <f>"2018-08-31T00:00:00"</f>
        <v>2018-08-31T00:00:00</v>
      </c>
      <c r="AC8" t="str">
        <f t="shared" si="0"/>
        <v>19</v>
      </c>
      <c r="AD8" t="str">
        <f>"2024-09-01T13:54:53"</f>
        <v>2024-09-01T13:54:53</v>
      </c>
      <c r="AE8" t="str">
        <f>"2025-05-25T13:54:53"</f>
        <v>2025-05-25T13:54:53</v>
      </c>
      <c r="AF8" t="s">
        <v>300</v>
      </c>
      <c r="AH8" t="s">
        <v>362</v>
      </c>
      <c r="AJ8" t="s">
        <v>363</v>
      </c>
      <c r="AO8" t="s">
        <v>364</v>
      </c>
      <c r="AS8" t="s">
        <v>304</v>
      </c>
      <c r="AV8" t="s">
        <v>305</v>
      </c>
      <c r="AW8">
        <v>2</v>
      </c>
      <c r="AX8" t="s">
        <v>306</v>
      </c>
      <c r="AY8" t="s">
        <v>301</v>
      </c>
      <c r="BC8" t="s">
        <v>301</v>
      </c>
      <c r="BH8" t="s">
        <v>299</v>
      </c>
      <c r="BK8" t="s">
        <v>301</v>
      </c>
      <c r="BT8" t="s">
        <v>299</v>
      </c>
      <c r="BU8" t="s">
        <v>309</v>
      </c>
      <c r="BV8" t="s">
        <v>310</v>
      </c>
      <c r="BX8" t="s">
        <v>311</v>
      </c>
      <c r="BY8" t="s">
        <v>331</v>
      </c>
      <c r="BZ8" t="s">
        <v>301</v>
      </c>
      <c r="CA8" t="s">
        <v>314</v>
      </c>
      <c r="CB8">
        <v>4</v>
      </c>
      <c r="CD8" t="s">
        <v>315</v>
      </c>
      <c r="CE8" t="s">
        <v>316</v>
      </c>
      <c r="CF8" t="s">
        <v>304</v>
      </c>
      <c r="CI8" t="s">
        <v>311</v>
      </c>
      <c r="CJ8" t="s">
        <v>311</v>
      </c>
      <c r="CL8" t="s">
        <v>365</v>
      </c>
      <c r="CM8" t="s">
        <v>366</v>
      </c>
      <c r="CN8" t="s">
        <v>301</v>
      </c>
      <c r="CP8" t="s">
        <v>335</v>
      </c>
      <c r="CQ8" t="s">
        <v>336</v>
      </c>
      <c r="CR8" t="s">
        <v>321</v>
      </c>
      <c r="CS8" t="s">
        <v>301</v>
      </c>
      <c r="CT8" t="s">
        <v>367</v>
      </c>
      <c r="CU8" t="s">
        <v>299</v>
      </c>
      <c r="CY8" t="s">
        <v>323</v>
      </c>
      <c r="DA8" t="s">
        <v>299</v>
      </c>
      <c r="DB8" t="s">
        <v>299</v>
      </c>
      <c r="DC8" t="s">
        <v>299</v>
      </c>
      <c r="DD8" t="s">
        <v>299</v>
      </c>
      <c r="DS8" t="s">
        <v>299</v>
      </c>
      <c r="DV8" t="s">
        <v>299</v>
      </c>
      <c r="DW8" t="s">
        <v>324</v>
      </c>
      <c r="EC8" t="s">
        <v>299</v>
      </c>
      <c r="ED8" t="s">
        <v>299</v>
      </c>
      <c r="EE8" t="s">
        <v>325</v>
      </c>
      <c r="EF8" t="s">
        <v>299</v>
      </c>
      <c r="EH8" t="s">
        <v>353</v>
      </c>
      <c r="EI8" t="s">
        <v>368</v>
      </c>
      <c r="EK8" t="s">
        <v>299</v>
      </c>
    </row>
    <row r="9" spans="1:293">
      <c r="A9">
        <v>7553392</v>
      </c>
      <c r="B9">
        <v>4861034</v>
      </c>
      <c r="C9" t="s">
        <v>369</v>
      </c>
      <c r="D9" t="s">
        <v>370</v>
      </c>
      <c r="E9" t="s">
        <v>371</v>
      </c>
      <c r="F9" s="1">
        <v>41380</v>
      </c>
      <c r="H9" t="s">
        <v>341</v>
      </c>
      <c r="I9" t="s">
        <v>297</v>
      </c>
      <c r="J9" t="s">
        <v>298</v>
      </c>
      <c r="P9" t="s">
        <v>299</v>
      </c>
      <c r="Q9" t="str">
        <f>"КАЗАХСТАН, ТУРКЕСТАНСКАЯ ОБЛ., КАЗЫГУРТСКИЙ РАЙОН, Жанабазарский, Тилектес, 96"</f>
        <v>КАЗАХСТАН, ТУРКЕСТАНСКАЯ ОБЛ., КАЗЫГУРТСКИЙ РАЙОН, Жанабазарский, Тилектес, 96</v>
      </c>
      <c r="R9" t="str">
        <f>"ҚАЗАҚСТАН, ТҮРКІСТАН ОБЛ., ҚАЗЫҒҰРТ АУДАНЫ, Жанабазарский, Тилектес, 96"</f>
        <v>ҚАЗАҚСТАН, ТҮРКІСТАН ОБЛ., ҚАЗЫҒҰРТ АУДАНЫ, Жанабазарский, Тилектес, 96</v>
      </c>
      <c r="S9" t="str">
        <f>"Жанабазарский, Тилектес, 96"</f>
        <v>Жанабазарский, Тилектес, 96</v>
      </c>
      <c r="T9" t="str">
        <f>"Жанабазарский, Тилектес, 96"</f>
        <v>Жанабазарский, Тилектес, 96</v>
      </c>
      <c r="AB9" t="str">
        <f>"2018-08-31T00:00:00"</f>
        <v>2018-08-31T00:00:00</v>
      </c>
      <c r="AC9" t="str">
        <f t="shared" si="0"/>
        <v>19</v>
      </c>
      <c r="AD9" t="str">
        <f>"2024-09-01T13:48:35"</f>
        <v>2024-09-01T13:48:35</v>
      </c>
      <c r="AE9" t="str">
        <f>"2025-05-25T13:48:35"</f>
        <v>2025-05-25T13:48:35</v>
      </c>
      <c r="AF9" t="s">
        <v>300</v>
      </c>
      <c r="AH9" t="s">
        <v>362</v>
      </c>
      <c r="AJ9" t="s">
        <v>363</v>
      </c>
      <c r="AO9" t="s">
        <v>303</v>
      </c>
      <c r="AS9" t="s">
        <v>304</v>
      </c>
      <c r="AV9" t="s">
        <v>305</v>
      </c>
      <c r="AW9">
        <v>2</v>
      </c>
      <c r="AX9" t="s">
        <v>306</v>
      </c>
      <c r="AY9" t="s">
        <v>301</v>
      </c>
      <c r="BC9" t="s">
        <v>301</v>
      </c>
      <c r="BH9" t="s">
        <v>299</v>
      </c>
      <c r="BK9" t="s">
        <v>301</v>
      </c>
      <c r="BT9" t="s">
        <v>299</v>
      </c>
      <c r="BU9" t="s">
        <v>309</v>
      </c>
      <c r="BV9" t="s">
        <v>310</v>
      </c>
      <c r="BX9" t="s">
        <v>311</v>
      </c>
      <c r="BY9" t="s">
        <v>372</v>
      </c>
      <c r="BZ9" t="s">
        <v>301</v>
      </c>
      <c r="CA9" t="s">
        <v>332</v>
      </c>
      <c r="CB9" t="s">
        <v>373</v>
      </c>
      <c r="CD9" t="s">
        <v>315</v>
      </c>
      <c r="CE9" t="s">
        <v>316</v>
      </c>
      <c r="CF9" t="s">
        <v>304</v>
      </c>
      <c r="CI9" t="s">
        <v>311</v>
      </c>
      <c r="CJ9" t="s">
        <v>311</v>
      </c>
      <c r="CL9" t="s">
        <v>374</v>
      </c>
      <c r="CM9" t="s">
        <v>318</v>
      </c>
      <c r="CN9" t="s">
        <v>301</v>
      </c>
      <c r="CP9" t="s">
        <v>335</v>
      </c>
      <c r="CQ9" t="s">
        <v>336</v>
      </c>
      <c r="CR9" t="s">
        <v>321</v>
      </c>
      <c r="CS9" t="s">
        <v>301</v>
      </c>
      <c r="CT9" t="s">
        <v>375</v>
      </c>
      <c r="CU9" t="s">
        <v>299</v>
      </c>
      <c r="CY9" t="s">
        <v>323</v>
      </c>
      <c r="DA9" t="s">
        <v>299</v>
      </c>
      <c r="DB9" t="s">
        <v>299</v>
      </c>
      <c r="DC9" t="s">
        <v>299</v>
      </c>
      <c r="DD9" t="s">
        <v>299</v>
      </c>
      <c r="DS9" t="s">
        <v>299</v>
      </c>
      <c r="DV9" t="s">
        <v>299</v>
      </c>
      <c r="DW9" t="s">
        <v>324</v>
      </c>
      <c r="EC9" t="s">
        <v>299</v>
      </c>
      <c r="ED9" t="s">
        <v>299</v>
      </c>
      <c r="EE9" t="s">
        <v>325</v>
      </c>
      <c r="EF9" t="s">
        <v>299</v>
      </c>
      <c r="EH9" t="s">
        <v>326</v>
      </c>
      <c r="EK9" t="s">
        <v>304</v>
      </c>
    </row>
    <row r="10" spans="1:293">
      <c r="A10">
        <v>7553932</v>
      </c>
      <c r="B10">
        <v>5679726</v>
      </c>
      <c r="C10" t="s">
        <v>338</v>
      </c>
      <c r="D10" t="s">
        <v>376</v>
      </c>
      <c r="E10" t="s">
        <v>377</v>
      </c>
      <c r="F10" s="1">
        <v>41510</v>
      </c>
      <c r="H10" t="s">
        <v>296</v>
      </c>
      <c r="I10" t="s">
        <v>297</v>
      </c>
      <c r="J10" t="s">
        <v>298</v>
      </c>
      <c r="P10" t="s">
        <v>299</v>
      </c>
      <c r="Q10" t="str">
        <f>"КАЗАХСТАН, ТУРКЕСТАНСКАЯ ОБЛ., КАЗЫГУРТСКИЙ РАЙОН, Жанабазарский, Тилектес, 17А"</f>
        <v>КАЗАХСТАН, ТУРКЕСТАНСКАЯ ОБЛ., КАЗЫГУРТСКИЙ РАЙОН, Жанабазарский, Тилектес, 17А</v>
      </c>
      <c r="R10" t="str">
        <f>"ҚАЗАҚСТАН, ТҮРКІСТАН ОБЛ., ҚАЗЫҒҰРТ АУДАНЫ, Жанабазарский, Тилектес, 17А"</f>
        <v>ҚАЗАҚСТАН, ТҮРКІСТАН ОБЛ., ҚАЗЫҒҰРТ АУДАНЫ, Жанабазарский, Тилектес, 17А</v>
      </c>
      <c r="S10" t="str">
        <f>"Жанабазарский, Тилектес, 17А"</f>
        <v>Жанабазарский, Тилектес, 17А</v>
      </c>
      <c r="T10" t="str">
        <f>"Жанабазарский, Тилектес, 17А"</f>
        <v>Жанабазарский, Тилектес, 17А</v>
      </c>
      <c r="AB10" t="str">
        <f>"2018-08-31T00:00:00"</f>
        <v>2018-08-31T00:00:00</v>
      </c>
      <c r="AC10" t="str">
        <f t="shared" si="0"/>
        <v>19</v>
      </c>
      <c r="AD10" t="str">
        <f>"2024-09-01T10:29:15"</f>
        <v>2024-09-01T10:29:15</v>
      </c>
      <c r="AE10" t="str">
        <f>"2025-05-25T10:29:15"</f>
        <v>2025-05-25T10:29:15</v>
      </c>
      <c r="AF10" t="s">
        <v>300</v>
      </c>
      <c r="AH10" t="s">
        <v>301</v>
      </c>
      <c r="AJ10" t="s">
        <v>363</v>
      </c>
      <c r="AO10" t="s">
        <v>303</v>
      </c>
      <c r="AP10" t="s">
        <v>299</v>
      </c>
      <c r="AS10" t="s">
        <v>299</v>
      </c>
      <c r="AV10" t="s">
        <v>305</v>
      </c>
      <c r="AW10">
        <v>2</v>
      </c>
      <c r="AX10" t="s">
        <v>306</v>
      </c>
      <c r="AY10" t="s">
        <v>301</v>
      </c>
      <c r="BC10" t="s">
        <v>301</v>
      </c>
      <c r="BH10" t="s">
        <v>299</v>
      </c>
      <c r="BK10" t="s">
        <v>301</v>
      </c>
      <c r="BT10" t="s">
        <v>299</v>
      </c>
      <c r="BU10" t="s">
        <v>309</v>
      </c>
      <c r="BV10" t="s">
        <v>310</v>
      </c>
      <c r="BX10" t="s">
        <v>311</v>
      </c>
      <c r="BY10" t="s">
        <v>331</v>
      </c>
      <c r="BZ10" t="s">
        <v>301</v>
      </c>
      <c r="CA10" t="s">
        <v>332</v>
      </c>
      <c r="CB10" t="s">
        <v>333</v>
      </c>
      <c r="CD10" t="s">
        <v>315</v>
      </c>
      <c r="CE10" t="s">
        <v>316</v>
      </c>
      <c r="CF10" t="s">
        <v>304</v>
      </c>
      <c r="CI10" t="s">
        <v>311</v>
      </c>
      <c r="CJ10" t="s">
        <v>311</v>
      </c>
      <c r="CL10" t="s">
        <v>374</v>
      </c>
      <c r="CM10" t="s">
        <v>318</v>
      </c>
      <c r="CN10" t="s">
        <v>301</v>
      </c>
      <c r="CP10" t="s">
        <v>335</v>
      </c>
      <c r="CQ10" t="s">
        <v>336</v>
      </c>
      <c r="CR10" t="s">
        <v>321</v>
      </c>
      <c r="CS10" t="s">
        <v>301</v>
      </c>
      <c r="CT10" t="s">
        <v>378</v>
      </c>
      <c r="CU10" t="s">
        <v>299</v>
      </c>
      <c r="CY10" t="s">
        <v>323</v>
      </c>
      <c r="DA10" t="s">
        <v>299</v>
      </c>
      <c r="DB10" t="s">
        <v>299</v>
      </c>
      <c r="DC10" t="s">
        <v>299</v>
      </c>
      <c r="DD10" t="s">
        <v>299</v>
      </c>
      <c r="DS10" t="s">
        <v>299</v>
      </c>
      <c r="DV10" t="s">
        <v>299</v>
      </c>
      <c r="DW10" t="s">
        <v>324</v>
      </c>
      <c r="EC10" t="s">
        <v>299</v>
      </c>
      <c r="ED10" t="s">
        <v>299</v>
      </c>
      <c r="EE10" t="s">
        <v>325</v>
      </c>
      <c r="EF10" t="s">
        <v>299</v>
      </c>
      <c r="EH10" t="s">
        <v>326</v>
      </c>
      <c r="EK10" t="s">
        <v>304</v>
      </c>
    </row>
    <row r="11" spans="1:293">
      <c r="A11">
        <v>7554247</v>
      </c>
      <c r="B11">
        <v>4861111</v>
      </c>
      <c r="C11" t="s">
        <v>379</v>
      </c>
      <c r="D11" t="s">
        <v>380</v>
      </c>
      <c r="E11" t="s">
        <v>381</v>
      </c>
      <c r="F11" s="1">
        <v>41213</v>
      </c>
      <c r="H11" t="s">
        <v>341</v>
      </c>
      <c r="I11" t="s">
        <v>297</v>
      </c>
      <c r="J11" t="s">
        <v>298</v>
      </c>
      <c r="P11" t="s">
        <v>299</v>
      </c>
      <c r="Q11" t="str">
        <f>"КАЗАХСТАН, ТУРКЕСТАНСКАЯ ОБЛ., КАЗЫГУРТСКИЙ РАЙОН, ЖАНАБАЗАР, 59, -"</f>
        <v>КАЗАХСТАН, ТУРКЕСТАНСКАЯ ОБЛ., КАЗЫГУРТСКИЙ РАЙОН, ЖАНАБАЗАР, 59, -</v>
      </c>
      <c r="R11" t="str">
        <f>"ҚАЗАҚСТАН, ТҮРКІСТАН ОБЛ., ҚАЗЫҒҰРТ АУДАНЫ, ЖАНАБАЗАР, 59, -"</f>
        <v>ҚАЗАҚСТАН, ТҮРКІСТАН ОБЛ., ҚАЗЫҒҰРТ АУДАНЫ, ЖАНАБАЗАР, 59, -</v>
      </c>
      <c r="S11" t="str">
        <f>"ЖАНАБАЗАР, 59, -"</f>
        <v>ЖАНАБАЗАР, 59, -</v>
      </c>
      <c r="T11" t="str">
        <f>"ЖАНАБАЗАР, 59, -"</f>
        <v>ЖАНАБАЗАР, 59, -</v>
      </c>
      <c r="AB11" t="str">
        <f>"2018-08-29T00:00:00"</f>
        <v>2018-08-29T00:00:00</v>
      </c>
      <c r="AC11" t="str">
        <f t="shared" si="0"/>
        <v>19</v>
      </c>
      <c r="AD11" t="str">
        <f>"2024-09-01T13:50:46"</f>
        <v>2024-09-01T13:50:46</v>
      </c>
      <c r="AE11" t="str">
        <f>"2025-05-25T13:50:46"</f>
        <v>2025-05-25T13:50:46</v>
      </c>
      <c r="AF11" t="s">
        <v>300</v>
      </c>
      <c r="AH11" t="s">
        <v>362</v>
      </c>
      <c r="AJ11" t="s">
        <v>363</v>
      </c>
      <c r="AO11" t="s">
        <v>303</v>
      </c>
      <c r="AS11" t="s">
        <v>304</v>
      </c>
      <c r="AV11" t="s">
        <v>305</v>
      </c>
      <c r="AW11">
        <v>2</v>
      </c>
      <c r="AX11" t="s">
        <v>306</v>
      </c>
      <c r="AY11" t="s">
        <v>301</v>
      </c>
      <c r="BC11" t="s">
        <v>301</v>
      </c>
      <c r="BH11" t="s">
        <v>299</v>
      </c>
      <c r="BK11" t="s">
        <v>301</v>
      </c>
      <c r="BT11" t="s">
        <v>299</v>
      </c>
      <c r="BU11" t="s">
        <v>309</v>
      </c>
      <c r="BV11" t="s">
        <v>310</v>
      </c>
      <c r="BX11" t="s">
        <v>311</v>
      </c>
      <c r="BY11" t="s">
        <v>313</v>
      </c>
      <c r="BZ11" t="s">
        <v>301</v>
      </c>
      <c r="CA11" t="s">
        <v>314</v>
      </c>
      <c r="CB11">
        <v>3</v>
      </c>
      <c r="CD11" t="s">
        <v>315</v>
      </c>
      <c r="CE11" t="s">
        <v>316</v>
      </c>
      <c r="CF11" t="s">
        <v>299</v>
      </c>
      <c r="CI11" t="s">
        <v>311</v>
      </c>
      <c r="CJ11" t="s">
        <v>311</v>
      </c>
      <c r="CL11" t="s">
        <v>374</v>
      </c>
      <c r="CM11" t="s">
        <v>318</v>
      </c>
      <c r="CN11" t="s">
        <v>301</v>
      </c>
      <c r="CP11" t="s">
        <v>335</v>
      </c>
      <c r="CQ11" t="s">
        <v>336</v>
      </c>
      <c r="CR11" t="s">
        <v>321</v>
      </c>
      <c r="CS11" t="s">
        <v>301</v>
      </c>
      <c r="CT11" t="s">
        <v>382</v>
      </c>
      <c r="CU11" t="s">
        <v>299</v>
      </c>
      <c r="CY11" t="s">
        <v>323</v>
      </c>
      <c r="DA11" t="s">
        <v>299</v>
      </c>
      <c r="DB11" t="s">
        <v>299</v>
      </c>
      <c r="DC11" t="s">
        <v>299</v>
      </c>
      <c r="DD11" t="s">
        <v>299</v>
      </c>
      <c r="DS11" t="s">
        <v>299</v>
      </c>
      <c r="DV11" t="s">
        <v>299</v>
      </c>
      <c r="DW11" t="s">
        <v>324</v>
      </c>
      <c r="EC11" t="s">
        <v>299</v>
      </c>
      <c r="ED11" t="s">
        <v>299</v>
      </c>
      <c r="EE11" t="s">
        <v>325</v>
      </c>
      <c r="EF11" t="s">
        <v>299</v>
      </c>
      <c r="EH11" t="s">
        <v>326</v>
      </c>
      <c r="EK11" t="s">
        <v>299</v>
      </c>
    </row>
    <row r="12" spans="1:293">
      <c r="A12">
        <v>7554329</v>
      </c>
      <c r="B12">
        <v>4861161</v>
      </c>
      <c r="C12" t="s">
        <v>383</v>
      </c>
      <c r="D12" t="s">
        <v>384</v>
      </c>
      <c r="E12" t="s">
        <v>385</v>
      </c>
      <c r="F12" s="1">
        <v>41276</v>
      </c>
      <c r="H12" t="s">
        <v>341</v>
      </c>
      <c r="I12" t="s">
        <v>297</v>
      </c>
      <c r="J12" t="s">
        <v>298</v>
      </c>
      <c r="P12" t="s">
        <v>299</v>
      </c>
      <c r="Q12" t="str">
        <f>"КАЗАХСТАН, ТУРКЕСТАНСКАЯ ОБЛ., КАЗЫГУРТСКИЙ РАЙОН, Жанабазарский, Тилектес, 33"</f>
        <v>КАЗАХСТАН, ТУРКЕСТАНСКАЯ ОБЛ., КАЗЫГУРТСКИЙ РАЙОН, Жанабазарский, Тилектес, 33</v>
      </c>
      <c r="R12" t="str">
        <f>"ҚАЗАҚСТАН, ТҮРКІСТАН ОБЛ., ҚАЗЫҒҰРТ АУДАНЫ, Жанабазарский, Тилектес, 33"</f>
        <v>ҚАЗАҚСТАН, ТҮРКІСТАН ОБЛ., ҚАЗЫҒҰРТ АУДАНЫ, Жанабазарский, Тилектес, 33</v>
      </c>
      <c r="S12" t="str">
        <f>"Жанабазарский, Тилектес, 33"</f>
        <v>Жанабазарский, Тилектес, 33</v>
      </c>
      <c r="T12" t="str">
        <f>"Жанабазарский, Тилектес, 33"</f>
        <v>Жанабазарский, Тилектес, 33</v>
      </c>
      <c r="AB12" t="str">
        <f t="shared" ref="AB12:AB19" si="1">"2018-08-31T00:00:00"</f>
        <v>2018-08-31T00:00:00</v>
      </c>
      <c r="AC12" t="str">
        <f t="shared" si="0"/>
        <v>19</v>
      </c>
      <c r="AD12" t="str">
        <f>"2024-09-01T13:56:47"</f>
        <v>2024-09-01T13:56:47</v>
      </c>
      <c r="AE12" t="str">
        <f>"2025-05-25T13:56:47"</f>
        <v>2025-05-25T13:56:47</v>
      </c>
      <c r="AF12" t="s">
        <v>300</v>
      </c>
      <c r="AH12" t="s">
        <v>362</v>
      </c>
      <c r="AJ12" t="s">
        <v>363</v>
      </c>
      <c r="AO12" t="s">
        <v>364</v>
      </c>
      <c r="AS12" t="s">
        <v>304</v>
      </c>
      <c r="AV12" t="s">
        <v>305</v>
      </c>
      <c r="AW12">
        <v>2</v>
      </c>
      <c r="AX12" t="s">
        <v>306</v>
      </c>
      <c r="AY12" t="s">
        <v>301</v>
      </c>
      <c r="BC12" t="s">
        <v>301</v>
      </c>
      <c r="BH12" t="s">
        <v>299</v>
      </c>
      <c r="BK12" t="s">
        <v>301</v>
      </c>
      <c r="BT12" t="s">
        <v>299</v>
      </c>
      <c r="BU12" t="s">
        <v>309</v>
      </c>
      <c r="BV12" t="s">
        <v>310</v>
      </c>
      <c r="BX12" t="s">
        <v>311</v>
      </c>
      <c r="BY12" t="s">
        <v>313</v>
      </c>
      <c r="BZ12" t="s">
        <v>301</v>
      </c>
      <c r="CA12" t="s">
        <v>332</v>
      </c>
      <c r="CB12" t="s">
        <v>386</v>
      </c>
      <c r="CD12" t="s">
        <v>315</v>
      </c>
      <c r="CE12" t="s">
        <v>316</v>
      </c>
      <c r="CF12" t="s">
        <v>304</v>
      </c>
      <c r="CI12" t="s">
        <v>311</v>
      </c>
      <c r="CJ12" t="s">
        <v>311</v>
      </c>
      <c r="CL12" t="s">
        <v>387</v>
      </c>
      <c r="CM12" t="s">
        <v>388</v>
      </c>
      <c r="CN12" t="s">
        <v>301</v>
      </c>
      <c r="CP12" t="s">
        <v>335</v>
      </c>
      <c r="CQ12" t="s">
        <v>320</v>
      </c>
      <c r="CR12" t="s">
        <v>321</v>
      </c>
      <c r="CS12" t="s">
        <v>301</v>
      </c>
      <c r="CT12" t="s">
        <v>389</v>
      </c>
      <c r="CU12" t="s">
        <v>299</v>
      </c>
      <c r="CY12" t="s">
        <v>323</v>
      </c>
      <c r="DA12" t="s">
        <v>299</v>
      </c>
      <c r="DB12" t="s">
        <v>299</v>
      </c>
      <c r="DC12" t="s">
        <v>299</v>
      </c>
      <c r="DD12" t="s">
        <v>299</v>
      </c>
      <c r="DS12" t="s">
        <v>299</v>
      </c>
      <c r="DV12" t="s">
        <v>390</v>
      </c>
      <c r="DW12" t="s">
        <v>391</v>
      </c>
      <c r="DX12" t="s">
        <v>311</v>
      </c>
      <c r="DY12" t="str">
        <f>"37"</f>
        <v>37</v>
      </c>
      <c r="EA12" t="str">
        <f>"2023-05-29T00:00:00"</f>
        <v>2023-05-29T00:00:00</v>
      </c>
      <c r="EC12" t="s">
        <v>299</v>
      </c>
      <c r="ED12" t="s">
        <v>304</v>
      </c>
      <c r="EE12" t="s">
        <v>325</v>
      </c>
      <c r="EF12" t="s">
        <v>299</v>
      </c>
      <c r="EH12" t="s">
        <v>326</v>
      </c>
      <c r="EK12" t="s">
        <v>304</v>
      </c>
    </row>
    <row r="13" spans="1:293">
      <c r="A13">
        <v>7554422</v>
      </c>
      <c r="B13">
        <v>4556556</v>
      </c>
      <c r="C13" t="s">
        <v>392</v>
      </c>
      <c r="D13" t="s">
        <v>393</v>
      </c>
      <c r="E13" t="s">
        <v>394</v>
      </c>
      <c r="F13" s="1">
        <v>41374</v>
      </c>
      <c r="H13" t="s">
        <v>296</v>
      </c>
      <c r="I13" t="s">
        <v>297</v>
      </c>
      <c r="J13" t="s">
        <v>298</v>
      </c>
      <c r="P13" t="s">
        <v>299</v>
      </c>
      <c r="Q13" t="str">
        <f>"КАЗАХСТАН, ТУРКЕСТАНСКАЯ ОБЛ., КАЗЫГУРТСКИЙ РАЙОН, Жанабазарский, Тилектес, 21"</f>
        <v>КАЗАХСТАН, ТУРКЕСТАНСКАЯ ОБЛ., КАЗЫГУРТСКИЙ РАЙОН, Жанабазарский, Тилектес, 21</v>
      </c>
      <c r="R13" t="str">
        <f>"ҚАЗАҚСТАН, ТҮРКІСТАН ОБЛ., ҚАЗЫҒҰРТ АУДАНЫ, Жанабазарский, Тилектес, 21"</f>
        <v>ҚАЗАҚСТАН, ТҮРКІСТАН ОБЛ., ҚАЗЫҒҰРТ АУДАНЫ, Жанабазарский, Тилектес, 21</v>
      </c>
      <c r="S13" t="str">
        <f>"Жанабазарский, Тилектес, 21"</f>
        <v>Жанабазарский, Тилектес, 21</v>
      </c>
      <c r="T13" t="str">
        <f>"Жанабазарский, Тилектес, 21"</f>
        <v>Жанабазарский, Тилектес, 21</v>
      </c>
      <c r="AB13" t="str">
        <f t="shared" si="1"/>
        <v>2018-08-31T00:00:00</v>
      </c>
      <c r="AC13" t="str">
        <f t="shared" si="0"/>
        <v>19</v>
      </c>
      <c r="AD13" t="str">
        <f>"2024-09-01T10:29:59"</f>
        <v>2024-09-01T10:29:59</v>
      </c>
      <c r="AE13" t="str">
        <f>"2025-05-25T10:29:59"</f>
        <v>2025-05-25T10:29:59</v>
      </c>
      <c r="AF13" t="s">
        <v>300</v>
      </c>
      <c r="AH13" t="s">
        <v>362</v>
      </c>
      <c r="AJ13" t="s">
        <v>363</v>
      </c>
      <c r="AO13" t="s">
        <v>364</v>
      </c>
      <c r="AS13" t="s">
        <v>299</v>
      </c>
      <c r="AV13" t="s">
        <v>305</v>
      </c>
      <c r="AW13">
        <v>2</v>
      </c>
      <c r="AX13" t="s">
        <v>306</v>
      </c>
      <c r="AY13" t="s">
        <v>301</v>
      </c>
      <c r="BC13" t="s">
        <v>301</v>
      </c>
      <c r="BH13" t="s">
        <v>299</v>
      </c>
      <c r="BK13" t="s">
        <v>301</v>
      </c>
      <c r="BT13" t="s">
        <v>299</v>
      </c>
      <c r="BU13" t="s">
        <v>309</v>
      </c>
      <c r="BV13" t="s">
        <v>310</v>
      </c>
      <c r="BX13" t="s">
        <v>311</v>
      </c>
      <c r="BY13" t="s">
        <v>313</v>
      </c>
      <c r="BZ13" t="s">
        <v>301</v>
      </c>
      <c r="CA13" t="s">
        <v>314</v>
      </c>
      <c r="CB13">
        <v>3</v>
      </c>
      <c r="CD13" t="s">
        <v>315</v>
      </c>
      <c r="CE13" t="s">
        <v>316</v>
      </c>
      <c r="CF13" t="s">
        <v>304</v>
      </c>
      <c r="CI13" t="s">
        <v>311</v>
      </c>
      <c r="CJ13" t="s">
        <v>311</v>
      </c>
      <c r="CL13" t="s">
        <v>387</v>
      </c>
      <c r="CM13" t="s">
        <v>388</v>
      </c>
      <c r="CN13" t="s">
        <v>301</v>
      </c>
      <c r="CP13" t="s">
        <v>319</v>
      </c>
      <c r="CQ13" t="s">
        <v>320</v>
      </c>
      <c r="CR13" t="s">
        <v>321</v>
      </c>
      <c r="CS13" t="s">
        <v>301</v>
      </c>
      <c r="CT13" t="s">
        <v>395</v>
      </c>
      <c r="CU13" t="s">
        <v>299</v>
      </c>
      <c r="CY13" t="s">
        <v>323</v>
      </c>
      <c r="DA13" t="s">
        <v>299</v>
      </c>
      <c r="DB13" t="s">
        <v>299</v>
      </c>
      <c r="DC13" t="s">
        <v>299</v>
      </c>
      <c r="DD13" t="s">
        <v>299</v>
      </c>
      <c r="DS13" t="s">
        <v>299</v>
      </c>
      <c r="DV13" t="s">
        <v>299</v>
      </c>
      <c r="DW13" t="s">
        <v>324</v>
      </c>
      <c r="EC13" t="s">
        <v>299</v>
      </c>
      <c r="ED13" t="s">
        <v>299</v>
      </c>
      <c r="EE13" t="s">
        <v>325</v>
      </c>
      <c r="EF13" t="s">
        <v>299</v>
      </c>
      <c r="EG13" t="s">
        <v>396</v>
      </c>
      <c r="EH13" t="s">
        <v>326</v>
      </c>
      <c r="EI13" t="s">
        <v>354</v>
      </c>
      <c r="EK13" t="s">
        <v>304</v>
      </c>
    </row>
    <row r="14" spans="1:293">
      <c r="A14">
        <v>7554622</v>
      </c>
      <c r="B14">
        <v>4556614</v>
      </c>
      <c r="C14" t="s">
        <v>397</v>
      </c>
      <c r="D14" t="s">
        <v>398</v>
      </c>
      <c r="E14" t="s">
        <v>399</v>
      </c>
      <c r="F14" s="1">
        <v>41366</v>
      </c>
      <c r="H14" t="s">
        <v>296</v>
      </c>
      <c r="I14" t="s">
        <v>297</v>
      </c>
      <c r="J14" t="s">
        <v>298</v>
      </c>
      <c r="P14" t="s">
        <v>299</v>
      </c>
      <c r="Q14" t="str">
        <f>"КАЗАХСТАН, ТУРКЕСТАНСКАЯ ОБЛ., КАЗЫГУРТСКИЙ РАЙОН, ЖАНАБАЗАР, 3"</f>
        <v>КАЗАХСТАН, ТУРКЕСТАНСКАЯ ОБЛ., КАЗЫГУРТСКИЙ РАЙОН, ЖАНАБАЗАР, 3</v>
      </c>
      <c r="R14" t="str">
        <f>"ҚАЗАҚСТАН, ТҮРКІСТАН ОБЛ., ҚАЗЫҒҰРТ АУДАНЫ, ЖАНАБАЗАР, 3"</f>
        <v>ҚАЗАҚСТАН, ТҮРКІСТАН ОБЛ., ҚАЗЫҒҰРТ АУДАНЫ, ЖАНАБАЗАР, 3</v>
      </c>
      <c r="S14" t="str">
        <f>"ЖАНАБАЗАР, 3"</f>
        <v>ЖАНАБАЗАР, 3</v>
      </c>
      <c r="T14" t="str">
        <f>"ЖАНАБАЗАР, 3"</f>
        <v>ЖАНАБАЗАР, 3</v>
      </c>
      <c r="AB14" t="str">
        <f t="shared" si="1"/>
        <v>2018-08-31T00:00:00</v>
      </c>
      <c r="AC14" t="str">
        <f t="shared" si="0"/>
        <v>19</v>
      </c>
      <c r="AD14" t="str">
        <f>"2024-09-01T13:50:47"</f>
        <v>2024-09-01T13:50:47</v>
      </c>
      <c r="AE14" t="str">
        <f>"2025-05-25T13:50:47"</f>
        <v>2025-05-25T13:50:47</v>
      </c>
      <c r="AF14" t="s">
        <v>300</v>
      </c>
      <c r="AH14" t="s">
        <v>400</v>
      </c>
      <c r="AJ14" t="s">
        <v>363</v>
      </c>
      <c r="AO14" t="s">
        <v>303</v>
      </c>
      <c r="AS14" t="s">
        <v>304</v>
      </c>
      <c r="AV14" t="s">
        <v>305</v>
      </c>
      <c r="AW14">
        <v>2</v>
      </c>
      <c r="AX14" t="s">
        <v>306</v>
      </c>
      <c r="AY14" t="s">
        <v>301</v>
      </c>
      <c r="BC14" t="s">
        <v>301</v>
      </c>
      <c r="BH14" t="s">
        <v>299</v>
      </c>
      <c r="BK14" t="s">
        <v>301</v>
      </c>
      <c r="BT14" t="s">
        <v>299</v>
      </c>
      <c r="BU14" t="s">
        <v>309</v>
      </c>
      <c r="BV14" t="s">
        <v>310</v>
      </c>
      <c r="BX14" t="s">
        <v>311</v>
      </c>
      <c r="BY14" t="s">
        <v>313</v>
      </c>
      <c r="BZ14" t="s">
        <v>301</v>
      </c>
      <c r="CA14" t="s">
        <v>314</v>
      </c>
      <c r="CB14">
        <v>3</v>
      </c>
      <c r="CD14" t="s">
        <v>315</v>
      </c>
      <c r="CE14" t="s">
        <v>316</v>
      </c>
      <c r="CF14" t="s">
        <v>304</v>
      </c>
      <c r="CI14" t="s">
        <v>311</v>
      </c>
      <c r="CJ14" t="s">
        <v>311</v>
      </c>
      <c r="CL14" t="s">
        <v>374</v>
      </c>
      <c r="CM14" t="s">
        <v>318</v>
      </c>
      <c r="CN14" t="s">
        <v>301</v>
      </c>
      <c r="CP14" t="s">
        <v>335</v>
      </c>
      <c r="CQ14" t="s">
        <v>320</v>
      </c>
      <c r="CR14" t="s">
        <v>321</v>
      </c>
      <c r="CS14" t="s">
        <v>301</v>
      </c>
      <c r="CT14" t="s">
        <v>401</v>
      </c>
      <c r="CU14" t="s">
        <v>299</v>
      </c>
      <c r="CY14" t="s">
        <v>323</v>
      </c>
      <c r="DA14" t="s">
        <v>299</v>
      </c>
      <c r="DB14" t="s">
        <v>299</v>
      </c>
      <c r="DC14" t="s">
        <v>299</v>
      </c>
      <c r="DD14" t="s">
        <v>299</v>
      </c>
      <c r="DS14" t="s">
        <v>299</v>
      </c>
      <c r="DV14" t="s">
        <v>299</v>
      </c>
      <c r="DW14" t="s">
        <v>324</v>
      </c>
      <c r="EC14" t="s">
        <v>299</v>
      </c>
      <c r="ED14" t="s">
        <v>299</v>
      </c>
      <c r="EE14" t="s">
        <v>325</v>
      </c>
      <c r="EF14" t="s">
        <v>299</v>
      </c>
      <c r="EH14" t="s">
        <v>326</v>
      </c>
      <c r="EK14" t="s">
        <v>299</v>
      </c>
    </row>
    <row r="15" spans="1:293">
      <c r="A15">
        <v>7554868</v>
      </c>
      <c r="B15">
        <v>4558740</v>
      </c>
      <c r="C15" t="s">
        <v>402</v>
      </c>
      <c r="D15" t="s">
        <v>403</v>
      </c>
      <c r="E15" t="s">
        <v>404</v>
      </c>
      <c r="F15" s="1">
        <v>41412</v>
      </c>
      <c r="H15" t="s">
        <v>341</v>
      </c>
      <c r="I15" t="s">
        <v>297</v>
      </c>
      <c r="J15" t="s">
        <v>298</v>
      </c>
      <c r="P15" t="s">
        <v>299</v>
      </c>
      <c r="Q15" t="str">
        <f>"КАЗАХСТАН, ТУРКЕСТАНСКАЯ ОБЛ., КАЗЫГУРТСКИЙ РАЙОН, Жанабазарский, Тилектес, 133"</f>
        <v>КАЗАХСТАН, ТУРКЕСТАНСКАЯ ОБЛ., КАЗЫГУРТСКИЙ РАЙОН, Жанабазарский, Тилектес, 133</v>
      </c>
      <c r="R15" t="str">
        <f>"ҚАЗАҚСТАН, ТҮРКІСТАН ОБЛ., ҚАЗЫҒҰРТ АУДАНЫ, Жанабазарский, Тилектес, 133"</f>
        <v>ҚАЗАҚСТАН, ТҮРКІСТАН ОБЛ., ҚАЗЫҒҰРТ АУДАНЫ, Жанабазарский, Тилектес, 133</v>
      </c>
      <c r="S15" t="str">
        <f>"Жанабазарский, Тилектес, 133"</f>
        <v>Жанабазарский, Тилектес, 133</v>
      </c>
      <c r="T15" t="str">
        <f>"Жанабазарский, Тилектес, 133"</f>
        <v>Жанабазарский, Тилектес, 133</v>
      </c>
      <c r="AB15" t="str">
        <f t="shared" si="1"/>
        <v>2018-08-31T00:00:00</v>
      </c>
      <c r="AC15" t="str">
        <f t="shared" si="0"/>
        <v>19</v>
      </c>
      <c r="AD15" t="str">
        <f>"2024-09-01T13:56:56"</f>
        <v>2024-09-01T13:56:56</v>
      </c>
      <c r="AE15" t="str">
        <f>"2025-05-25T13:56:56"</f>
        <v>2025-05-25T13:56:56</v>
      </c>
      <c r="AF15" t="s">
        <v>300</v>
      </c>
      <c r="AH15" t="s">
        <v>362</v>
      </c>
      <c r="AJ15" t="s">
        <v>363</v>
      </c>
      <c r="AO15" t="s">
        <v>364</v>
      </c>
      <c r="AS15" t="s">
        <v>304</v>
      </c>
      <c r="AV15" t="s">
        <v>305</v>
      </c>
      <c r="AW15">
        <v>2</v>
      </c>
      <c r="AX15" t="s">
        <v>306</v>
      </c>
      <c r="AY15" t="s">
        <v>301</v>
      </c>
      <c r="BC15" t="s">
        <v>301</v>
      </c>
      <c r="BH15" t="s">
        <v>299</v>
      </c>
      <c r="BK15" t="s">
        <v>301</v>
      </c>
      <c r="BT15" t="s">
        <v>299</v>
      </c>
      <c r="BU15" t="s">
        <v>309</v>
      </c>
      <c r="BV15" t="s">
        <v>310</v>
      </c>
      <c r="BW15" t="s">
        <v>311</v>
      </c>
      <c r="BX15" t="s">
        <v>312</v>
      </c>
      <c r="BY15" t="s">
        <v>331</v>
      </c>
      <c r="BZ15" t="s">
        <v>301</v>
      </c>
      <c r="CA15" t="s">
        <v>314</v>
      </c>
      <c r="CB15">
        <v>4</v>
      </c>
      <c r="CD15" t="s">
        <v>315</v>
      </c>
      <c r="CE15" t="s">
        <v>316</v>
      </c>
      <c r="CF15" t="s">
        <v>304</v>
      </c>
      <c r="CI15" t="s">
        <v>311</v>
      </c>
      <c r="CJ15" t="s">
        <v>311</v>
      </c>
      <c r="CL15" t="s">
        <v>405</v>
      </c>
      <c r="CM15" t="s">
        <v>318</v>
      </c>
      <c r="CN15" t="s">
        <v>301</v>
      </c>
      <c r="CP15" t="s">
        <v>406</v>
      </c>
      <c r="CU15" t="s">
        <v>299</v>
      </c>
      <c r="CY15" t="s">
        <v>323</v>
      </c>
      <c r="DA15" t="s">
        <v>299</v>
      </c>
      <c r="DB15" t="s">
        <v>299</v>
      </c>
      <c r="DC15" t="s">
        <v>299</v>
      </c>
      <c r="DD15" t="s">
        <v>299</v>
      </c>
      <c r="DS15" t="s">
        <v>299</v>
      </c>
      <c r="DV15" t="s">
        <v>299</v>
      </c>
      <c r="DW15" t="s">
        <v>324</v>
      </c>
      <c r="EC15" t="s">
        <v>299</v>
      </c>
      <c r="ED15" t="s">
        <v>299</v>
      </c>
      <c r="EE15" t="s">
        <v>325</v>
      </c>
      <c r="EF15" t="s">
        <v>299</v>
      </c>
      <c r="EH15" t="s">
        <v>326</v>
      </c>
      <c r="EK15" t="s">
        <v>304</v>
      </c>
    </row>
    <row r="16" spans="1:293">
      <c r="A16">
        <v>7555003</v>
      </c>
      <c r="B16">
        <v>4861917</v>
      </c>
      <c r="C16" t="s">
        <v>407</v>
      </c>
      <c r="D16" t="s">
        <v>408</v>
      </c>
      <c r="F16" s="1">
        <v>41618</v>
      </c>
      <c r="H16" t="s">
        <v>341</v>
      </c>
      <c r="I16" t="s">
        <v>297</v>
      </c>
      <c r="J16" t="s">
        <v>298</v>
      </c>
      <c r="P16" t="s">
        <v>299</v>
      </c>
      <c r="Q16" t="str">
        <f>"КАЗАХСТАН, ТУРКЕСТАНСКАЯ ОБЛ., КАЗЫГУРТСКИЙ РАЙОН, Жанабазарский, Тилектес, 93"</f>
        <v>КАЗАХСТАН, ТУРКЕСТАНСКАЯ ОБЛ., КАЗЫГУРТСКИЙ РАЙОН, Жанабазарский, Тилектес, 93</v>
      </c>
      <c r="R16" t="str">
        <f>"ҚАЗАҚСТАН, ТҮРКІСТАН ОБЛ., ҚАЗЫҒҰРТ АУДАНЫ, Жанабазарский, Тилектес, 93"</f>
        <v>ҚАЗАҚСТАН, ТҮРКІСТАН ОБЛ., ҚАЗЫҒҰРТ АУДАНЫ, Жанабазарский, Тилектес, 93</v>
      </c>
      <c r="S16" t="str">
        <f>"Жанабазарский, Тилектес, 93"</f>
        <v>Жанабазарский, Тилектес, 93</v>
      </c>
      <c r="T16" t="str">
        <f>"Жанабазарский, Тилектес, 93"</f>
        <v>Жанабазарский, Тилектес, 93</v>
      </c>
      <c r="AB16" t="str">
        <f t="shared" si="1"/>
        <v>2018-08-31T00:00:00</v>
      </c>
      <c r="AC16" t="str">
        <f t="shared" si="0"/>
        <v>19</v>
      </c>
      <c r="AD16" t="str">
        <f>"2024-09-01T13:26:29"</f>
        <v>2024-09-01T13:26:29</v>
      </c>
      <c r="AE16" t="str">
        <f>"2025-05-25T13:26:29"</f>
        <v>2025-05-25T13:26:29</v>
      </c>
      <c r="AF16" t="s">
        <v>300</v>
      </c>
      <c r="AH16" t="s">
        <v>362</v>
      </c>
      <c r="AJ16" t="s">
        <v>363</v>
      </c>
      <c r="AO16" t="s">
        <v>364</v>
      </c>
      <c r="AP16" t="s">
        <v>299</v>
      </c>
      <c r="AS16" t="s">
        <v>304</v>
      </c>
      <c r="AV16" t="s">
        <v>305</v>
      </c>
      <c r="AW16">
        <v>2</v>
      </c>
      <c r="AX16" t="s">
        <v>306</v>
      </c>
      <c r="AY16" t="s">
        <v>301</v>
      </c>
      <c r="BC16" t="s">
        <v>409</v>
      </c>
      <c r="BD16" t="str">
        <f>"236009002827"</f>
        <v>236009002827</v>
      </c>
      <c r="BE16" t="s">
        <v>410</v>
      </c>
      <c r="BF16" t="s">
        <v>411</v>
      </c>
      <c r="BG16" t="str">
        <f>"2020-09-22T09:31:51"</f>
        <v>2020-09-22T09:31:51</v>
      </c>
      <c r="BH16" t="s">
        <v>304</v>
      </c>
      <c r="BI16" t="s">
        <v>308</v>
      </c>
      <c r="BK16" t="s">
        <v>301</v>
      </c>
      <c r="BT16" t="s">
        <v>299</v>
      </c>
      <c r="BU16" t="s">
        <v>309</v>
      </c>
      <c r="BV16" t="s">
        <v>310</v>
      </c>
      <c r="BW16" t="s">
        <v>412</v>
      </c>
      <c r="BX16" t="s">
        <v>311</v>
      </c>
      <c r="BY16" t="s">
        <v>313</v>
      </c>
      <c r="BZ16" t="s">
        <v>301</v>
      </c>
      <c r="CA16" t="s">
        <v>314</v>
      </c>
      <c r="CB16">
        <v>4</v>
      </c>
      <c r="CD16" t="s">
        <v>315</v>
      </c>
      <c r="CE16" t="s">
        <v>316</v>
      </c>
      <c r="CF16" t="s">
        <v>304</v>
      </c>
      <c r="CI16" t="s">
        <v>311</v>
      </c>
      <c r="CJ16" t="s">
        <v>311</v>
      </c>
      <c r="CL16" t="s">
        <v>405</v>
      </c>
      <c r="CM16" t="s">
        <v>318</v>
      </c>
      <c r="CN16" t="s">
        <v>301</v>
      </c>
      <c r="CP16" t="s">
        <v>319</v>
      </c>
      <c r="CQ16" t="s">
        <v>320</v>
      </c>
      <c r="CR16" t="s">
        <v>321</v>
      </c>
      <c r="CS16" t="s">
        <v>301</v>
      </c>
      <c r="CT16" t="s">
        <v>413</v>
      </c>
      <c r="CU16" t="s">
        <v>299</v>
      </c>
      <c r="CY16" t="s">
        <v>323</v>
      </c>
      <c r="DA16" t="s">
        <v>299</v>
      </c>
      <c r="DB16" t="s">
        <v>299</v>
      </c>
      <c r="DC16" t="s">
        <v>299</v>
      </c>
      <c r="DD16" t="s">
        <v>299</v>
      </c>
      <c r="DS16" t="s">
        <v>299</v>
      </c>
      <c r="DV16" t="s">
        <v>299</v>
      </c>
      <c r="DW16" t="s">
        <v>324</v>
      </c>
      <c r="EC16" t="s">
        <v>299</v>
      </c>
      <c r="ED16" t="s">
        <v>304</v>
      </c>
      <c r="EE16" t="s">
        <v>325</v>
      </c>
      <c r="EF16" t="s">
        <v>299</v>
      </c>
      <c r="EG16" t="s">
        <v>414</v>
      </c>
      <c r="EH16" t="s">
        <v>415</v>
      </c>
      <c r="EI16" t="s">
        <v>354</v>
      </c>
      <c r="EK16" t="s">
        <v>299</v>
      </c>
    </row>
    <row r="17" spans="1:141">
      <c r="A17">
        <v>7555705</v>
      </c>
      <c r="B17">
        <v>4556115</v>
      </c>
      <c r="C17" t="s">
        <v>416</v>
      </c>
      <c r="D17" t="s">
        <v>417</v>
      </c>
      <c r="F17" s="1">
        <v>41424</v>
      </c>
      <c r="H17" t="s">
        <v>296</v>
      </c>
      <c r="I17" t="s">
        <v>297</v>
      </c>
      <c r="J17" t="s">
        <v>298</v>
      </c>
      <c r="K17" t="s">
        <v>299</v>
      </c>
      <c r="P17" t="s">
        <v>299</v>
      </c>
      <c r="Q17" t="str">
        <f>"КАЗАХСТАН, ТУРКЕСТАНСКАЯ ОБЛ., КАЗЫГУРТСКИЙ РАЙОН, Жанабазарский, Тилектес, 55"</f>
        <v>КАЗАХСТАН, ТУРКЕСТАНСКАЯ ОБЛ., КАЗЫГУРТСКИЙ РАЙОН, Жанабазарский, Тилектес, 55</v>
      </c>
      <c r="R17" t="str">
        <f>"ҚАЗАҚСТАН, ТҮРКІСТАН ОБЛ., ҚАЗЫҒҰРТ АУДАНЫ, Жанабазарский, Тилектес, 55"</f>
        <v>ҚАЗАҚСТАН, ТҮРКІСТАН ОБЛ., ҚАЗЫҒҰРТ АУДАНЫ, Жанабазарский, Тилектес, 55</v>
      </c>
      <c r="S17" t="str">
        <f>"Жанабазарский, Тилектес, 55"</f>
        <v>Жанабазарский, Тилектес, 55</v>
      </c>
      <c r="T17" t="str">
        <f>"Жанабазарский, Тилектес, 55"</f>
        <v>Жанабазарский, Тилектес, 55</v>
      </c>
      <c r="AB17" t="str">
        <f t="shared" si="1"/>
        <v>2018-08-31T00:00:00</v>
      </c>
      <c r="AC17" t="str">
        <f t="shared" si="0"/>
        <v>19</v>
      </c>
      <c r="AD17" t="str">
        <f>"2024-09-01T13:59:02"</f>
        <v>2024-09-01T13:59:02</v>
      </c>
      <c r="AE17" t="str">
        <f>"2025-05-25T13:59:02"</f>
        <v>2025-05-25T13:59:02</v>
      </c>
      <c r="AF17" t="s">
        <v>300</v>
      </c>
      <c r="AH17" t="s">
        <v>362</v>
      </c>
      <c r="AJ17" t="s">
        <v>363</v>
      </c>
      <c r="AO17" t="s">
        <v>364</v>
      </c>
      <c r="AS17" t="s">
        <v>304</v>
      </c>
      <c r="AV17" t="s">
        <v>305</v>
      </c>
      <c r="AW17">
        <v>2</v>
      </c>
      <c r="AX17" t="s">
        <v>306</v>
      </c>
      <c r="AY17" t="s">
        <v>301</v>
      </c>
      <c r="BC17" t="s">
        <v>301</v>
      </c>
      <c r="BH17" t="s">
        <v>299</v>
      </c>
      <c r="BK17" t="s">
        <v>301</v>
      </c>
      <c r="BT17" t="s">
        <v>299</v>
      </c>
      <c r="BU17" t="s">
        <v>309</v>
      </c>
      <c r="BV17" t="s">
        <v>310</v>
      </c>
      <c r="BX17" t="s">
        <v>311</v>
      </c>
      <c r="BY17" t="s">
        <v>313</v>
      </c>
      <c r="BZ17" t="s">
        <v>301</v>
      </c>
      <c r="CA17" t="s">
        <v>332</v>
      </c>
      <c r="CB17" t="s">
        <v>386</v>
      </c>
      <c r="CD17" t="s">
        <v>315</v>
      </c>
      <c r="CE17" t="s">
        <v>316</v>
      </c>
      <c r="CF17" t="s">
        <v>304</v>
      </c>
      <c r="CI17" t="s">
        <v>311</v>
      </c>
      <c r="CJ17" t="s">
        <v>311</v>
      </c>
      <c r="CL17" t="s">
        <v>387</v>
      </c>
      <c r="CM17" t="s">
        <v>388</v>
      </c>
      <c r="CN17" t="s">
        <v>301</v>
      </c>
      <c r="CP17" t="s">
        <v>406</v>
      </c>
      <c r="CU17" t="s">
        <v>299</v>
      </c>
      <c r="CY17" t="s">
        <v>323</v>
      </c>
      <c r="DA17" t="s">
        <v>299</v>
      </c>
      <c r="DB17" t="s">
        <v>299</v>
      </c>
      <c r="DC17" t="s">
        <v>299</v>
      </c>
      <c r="DD17" t="s">
        <v>299</v>
      </c>
      <c r="DS17" t="s">
        <v>299</v>
      </c>
      <c r="DV17" t="s">
        <v>299</v>
      </c>
      <c r="DW17" t="s">
        <v>324</v>
      </c>
      <c r="EC17" t="s">
        <v>299</v>
      </c>
      <c r="ED17" t="s">
        <v>299</v>
      </c>
      <c r="EE17" t="s">
        <v>325</v>
      </c>
      <c r="EF17" t="s">
        <v>299</v>
      </c>
      <c r="EH17" t="s">
        <v>326</v>
      </c>
      <c r="EK17" t="s">
        <v>304</v>
      </c>
    </row>
    <row r="18" spans="1:141">
      <c r="A18">
        <v>7555753</v>
      </c>
      <c r="B18">
        <v>4860926</v>
      </c>
      <c r="C18" t="s">
        <v>418</v>
      </c>
      <c r="D18" t="s">
        <v>419</v>
      </c>
      <c r="E18" t="s">
        <v>420</v>
      </c>
      <c r="F18" s="1">
        <v>41376</v>
      </c>
      <c r="H18" t="s">
        <v>296</v>
      </c>
      <c r="I18" t="s">
        <v>297</v>
      </c>
      <c r="J18" t="s">
        <v>298</v>
      </c>
      <c r="K18" t="s">
        <v>299</v>
      </c>
      <c r="P18" t="s">
        <v>299</v>
      </c>
      <c r="Q18" t="str">
        <f>"КАЗАХСТАН, ТУРКЕСТАНСКАЯ ОБЛ., КАЗЫГУРТСКИЙ РАЙОН, Жанабазарский, Тилектес, 101"</f>
        <v>КАЗАХСТАН, ТУРКЕСТАНСКАЯ ОБЛ., КАЗЫГУРТСКИЙ РАЙОН, Жанабазарский, Тилектес, 101</v>
      </c>
      <c r="R18" t="str">
        <f>"ҚАЗАҚСТАН, ТҮРКІСТАН ОБЛ., ҚАЗЫҒҰРТ АУДАНЫ, Жанабазарский, Тилектес, 101"</f>
        <v>ҚАЗАҚСТАН, ТҮРКІСТАН ОБЛ., ҚАЗЫҒҰРТ АУДАНЫ, Жанабазарский, Тилектес, 101</v>
      </c>
      <c r="S18" t="str">
        <f>"Жанабазарский, Тилектес, 101"</f>
        <v>Жанабазарский, Тилектес, 101</v>
      </c>
      <c r="T18" t="str">
        <f>"Жанабазарский, Тилектес, 101"</f>
        <v>Жанабазарский, Тилектес, 101</v>
      </c>
      <c r="AB18" t="str">
        <f t="shared" si="1"/>
        <v>2018-08-31T00:00:00</v>
      </c>
      <c r="AC18" t="str">
        <f t="shared" si="0"/>
        <v>19</v>
      </c>
      <c r="AD18" t="str">
        <f>"2024-09-01T12:53:26"</f>
        <v>2024-09-01T12:53:26</v>
      </c>
      <c r="AE18" t="str">
        <f>"2025-05-25T12:53:26"</f>
        <v>2025-05-25T12:53:26</v>
      </c>
      <c r="AF18" t="s">
        <v>300</v>
      </c>
      <c r="AH18" t="s">
        <v>362</v>
      </c>
      <c r="AJ18" t="s">
        <v>363</v>
      </c>
      <c r="AO18" t="s">
        <v>364</v>
      </c>
      <c r="AS18" t="s">
        <v>304</v>
      </c>
      <c r="AV18" t="s">
        <v>305</v>
      </c>
      <c r="AW18">
        <v>2</v>
      </c>
      <c r="AX18" t="s">
        <v>306</v>
      </c>
      <c r="AY18" t="s">
        <v>301</v>
      </c>
      <c r="BC18" t="s">
        <v>301</v>
      </c>
      <c r="BH18" t="s">
        <v>299</v>
      </c>
      <c r="BK18" t="s">
        <v>301</v>
      </c>
      <c r="BT18" t="s">
        <v>299</v>
      </c>
      <c r="BU18" t="s">
        <v>309</v>
      </c>
      <c r="BV18" t="s">
        <v>310</v>
      </c>
      <c r="BX18" t="s">
        <v>311</v>
      </c>
      <c r="BY18" t="s">
        <v>331</v>
      </c>
      <c r="BZ18" t="s">
        <v>301</v>
      </c>
      <c r="CA18" t="s">
        <v>332</v>
      </c>
      <c r="CB18" t="s">
        <v>333</v>
      </c>
      <c r="CD18" t="s">
        <v>315</v>
      </c>
      <c r="CE18" t="s">
        <v>316</v>
      </c>
      <c r="CF18" t="s">
        <v>299</v>
      </c>
      <c r="CI18" t="s">
        <v>311</v>
      </c>
      <c r="CJ18" t="s">
        <v>311</v>
      </c>
      <c r="CL18" t="s">
        <v>405</v>
      </c>
      <c r="CM18" t="s">
        <v>318</v>
      </c>
      <c r="CN18" t="s">
        <v>301</v>
      </c>
      <c r="CP18" t="s">
        <v>406</v>
      </c>
      <c r="CU18" t="s">
        <v>299</v>
      </c>
      <c r="CY18" t="s">
        <v>323</v>
      </c>
      <c r="DA18" t="s">
        <v>299</v>
      </c>
      <c r="DB18" t="s">
        <v>299</v>
      </c>
      <c r="DC18" t="s">
        <v>299</v>
      </c>
      <c r="DD18" t="s">
        <v>299</v>
      </c>
      <c r="DS18" t="s">
        <v>299</v>
      </c>
      <c r="DV18" t="s">
        <v>299</v>
      </c>
      <c r="DW18" t="s">
        <v>421</v>
      </c>
      <c r="DY18" t="str">
        <f>"51"</f>
        <v>51</v>
      </c>
      <c r="EA18" t="str">
        <f>"2024-07-17T00:00:00"</f>
        <v>2024-07-17T00:00:00</v>
      </c>
      <c r="EC18" t="s">
        <v>299</v>
      </c>
      <c r="ED18" t="s">
        <v>304</v>
      </c>
      <c r="EE18" t="s">
        <v>325</v>
      </c>
      <c r="EF18" t="s">
        <v>299</v>
      </c>
      <c r="EH18" t="s">
        <v>326</v>
      </c>
      <c r="EK18" t="s">
        <v>304</v>
      </c>
    </row>
    <row r="19" spans="1:141">
      <c r="A19">
        <v>7555818</v>
      </c>
      <c r="B19">
        <v>5681148</v>
      </c>
      <c r="C19" t="s">
        <v>392</v>
      </c>
      <c r="D19" t="s">
        <v>422</v>
      </c>
      <c r="E19" t="s">
        <v>423</v>
      </c>
      <c r="F19" s="1">
        <v>41381</v>
      </c>
      <c r="H19" t="s">
        <v>341</v>
      </c>
      <c r="I19" t="s">
        <v>297</v>
      </c>
      <c r="J19" t="s">
        <v>298</v>
      </c>
      <c r="P19" t="s">
        <v>299</v>
      </c>
      <c r="AB19" t="str">
        <f t="shared" si="1"/>
        <v>2018-08-31T00:00:00</v>
      </c>
      <c r="AC19" t="str">
        <f t="shared" si="0"/>
        <v>19</v>
      </c>
      <c r="AD19" t="str">
        <f>"2024-09-01T13:52:46"</f>
        <v>2024-09-01T13:52:46</v>
      </c>
      <c r="AE19" t="str">
        <f>"2025-05-25T13:52:46"</f>
        <v>2025-05-25T13:52:46</v>
      </c>
      <c r="AF19" t="s">
        <v>300</v>
      </c>
      <c r="AH19" t="s">
        <v>301</v>
      </c>
      <c r="AJ19" t="s">
        <v>363</v>
      </c>
      <c r="AO19" t="s">
        <v>303</v>
      </c>
      <c r="AS19" t="s">
        <v>304</v>
      </c>
      <c r="AV19" t="s">
        <v>305</v>
      </c>
      <c r="AW19">
        <v>2</v>
      </c>
      <c r="AX19" t="s">
        <v>306</v>
      </c>
      <c r="AY19" t="s">
        <v>301</v>
      </c>
      <c r="BC19" t="s">
        <v>301</v>
      </c>
      <c r="BH19" t="s">
        <v>299</v>
      </c>
      <c r="BK19" t="s">
        <v>301</v>
      </c>
      <c r="BT19" t="s">
        <v>299</v>
      </c>
      <c r="BU19" t="s">
        <v>309</v>
      </c>
      <c r="BV19" t="s">
        <v>310</v>
      </c>
      <c r="BX19" t="s">
        <v>311</v>
      </c>
      <c r="BY19" t="s">
        <v>313</v>
      </c>
      <c r="BZ19" t="s">
        <v>301</v>
      </c>
      <c r="CA19" t="s">
        <v>314</v>
      </c>
      <c r="CB19">
        <v>3</v>
      </c>
      <c r="CD19" t="s">
        <v>315</v>
      </c>
      <c r="CE19" t="s">
        <v>316</v>
      </c>
      <c r="CF19" t="s">
        <v>299</v>
      </c>
      <c r="CI19" t="s">
        <v>311</v>
      </c>
      <c r="CJ19" t="s">
        <v>311</v>
      </c>
      <c r="CL19" t="s">
        <v>374</v>
      </c>
      <c r="CM19" t="s">
        <v>318</v>
      </c>
      <c r="CN19" t="s">
        <v>301</v>
      </c>
      <c r="CP19" t="s">
        <v>335</v>
      </c>
      <c r="CQ19" t="s">
        <v>336</v>
      </c>
      <c r="CR19" t="s">
        <v>321</v>
      </c>
      <c r="CS19" t="s">
        <v>301</v>
      </c>
      <c r="CT19" t="s">
        <v>424</v>
      </c>
      <c r="CU19" t="s">
        <v>304</v>
      </c>
      <c r="CV19" t="s">
        <v>425</v>
      </c>
      <c r="CW19" t="s">
        <v>426</v>
      </c>
      <c r="CX19" t="s">
        <v>427</v>
      </c>
      <c r="CY19" t="s">
        <v>323</v>
      </c>
      <c r="DA19" t="s">
        <v>299</v>
      </c>
      <c r="DB19" t="s">
        <v>299</v>
      </c>
      <c r="DC19" t="s">
        <v>299</v>
      </c>
      <c r="DD19" t="s">
        <v>299</v>
      </c>
      <c r="DS19" t="s">
        <v>299</v>
      </c>
      <c r="DV19" t="s">
        <v>299</v>
      </c>
      <c r="DW19" t="s">
        <v>324</v>
      </c>
      <c r="EC19" t="s">
        <v>299</v>
      </c>
      <c r="ED19" t="s">
        <v>299</v>
      </c>
      <c r="EE19" t="s">
        <v>325</v>
      </c>
      <c r="EF19" t="s">
        <v>299</v>
      </c>
      <c r="EH19" t="s">
        <v>326</v>
      </c>
      <c r="EK19" t="s">
        <v>304</v>
      </c>
    </row>
    <row r="20" spans="1:141">
      <c r="A20">
        <v>13509430</v>
      </c>
      <c r="B20">
        <v>4558709</v>
      </c>
      <c r="C20" t="s">
        <v>428</v>
      </c>
      <c r="D20" t="s">
        <v>429</v>
      </c>
      <c r="F20" s="1">
        <v>41874</v>
      </c>
      <c r="H20" t="s">
        <v>341</v>
      </c>
      <c r="I20" t="s">
        <v>297</v>
      </c>
      <c r="J20" t="s">
        <v>298</v>
      </c>
      <c r="P20" t="s">
        <v>299</v>
      </c>
      <c r="Q20" t="str">
        <f>"КАЗАХСТАН, ТУРКЕСТАНСКАЯ ОБЛ., КАЗЫГУРТСКИЙ РАЙОН, АУЫЛДЫҚ ОКРУГІ Жанабазарский, АУЫЛЫ Тилектес, 105"</f>
        <v>КАЗАХСТАН, ТУРКЕСТАНСКАЯ ОБЛ., КАЗЫГУРТСКИЙ РАЙОН, АУЫЛДЫҚ ОКРУГІ Жанабазарский, АУЫЛЫ Тилектес, 105</v>
      </c>
      <c r="R20" t="str">
        <f>"ҚАЗАҚСТАН, ТҮРКІСТАН ОБЛ., ҚАЗЫҒҰРТ АУДАНЫ, АУЫЛДЫҚ ОКРУГІ Жанабазарский, АУЫЛЫ Тилектес, 105"</f>
        <v>ҚАЗАҚСТАН, ТҮРКІСТАН ОБЛ., ҚАЗЫҒҰРТ АУДАНЫ, АУЫЛДЫҚ ОКРУГІ Жанабазарский, АУЫЛЫ Тилектес, 105</v>
      </c>
      <c r="S20" t="str">
        <f>"АУЫЛДЫҚ ОКРУГІ Жанабазарский, АУЫЛЫ Тилектес, 105"</f>
        <v>АУЫЛДЫҚ ОКРУГІ Жанабазарский, АУЫЛЫ Тилектес, 105</v>
      </c>
      <c r="T20" t="str">
        <f>"АУЫЛДЫҚ ОКРУГІ Жанабазарский, АУЫЛЫ Тилектес, 105"</f>
        <v>АУЫЛДЫҚ ОКРУГІ Жанабазарский, АУЫЛЫ Тилектес, 105</v>
      </c>
      <c r="AB20" t="str">
        <f t="shared" ref="AB20:AB28" si="2">"2020-08-25T00:00:00"</f>
        <v>2020-08-25T00:00:00</v>
      </c>
      <c r="AC20" t="str">
        <f t="shared" ref="AC20:AC28" si="3">"40"</f>
        <v>40</v>
      </c>
      <c r="AD20" t="str">
        <f>"2024-09-01T13:42:57"</f>
        <v>2024-09-01T13:42:57</v>
      </c>
      <c r="AE20" t="str">
        <f>"2025-05-25T13:42:57"</f>
        <v>2025-05-25T13:42:57</v>
      </c>
      <c r="AF20" t="s">
        <v>300</v>
      </c>
      <c r="AH20" t="s">
        <v>400</v>
      </c>
      <c r="AJ20" t="s">
        <v>430</v>
      </c>
      <c r="AO20" t="s">
        <v>303</v>
      </c>
      <c r="AS20" t="s">
        <v>304</v>
      </c>
      <c r="AV20" t="s">
        <v>305</v>
      </c>
      <c r="AW20">
        <v>1</v>
      </c>
      <c r="AX20" t="s">
        <v>306</v>
      </c>
      <c r="AY20" t="s">
        <v>301</v>
      </c>
      <c r="BC20" t="s">
        <v>301</v>
      </c>
      <c r="BH20" t="s">
        <v>299</v>
      </c>
      <c r="BK20" t="s">
        <v>301</v>
      </c>
      <c r="BT20" t="s">
        <v>299</v>
      </c>
      <c r="BU20" t="s">
        <v>309</v>
      </c>
      <c r="BV20" t="s">
        <v>310</v>
      </c>
      <c r="BW20" t="s">
        <v>311</v>
      </c>
      <c r="BX20" t="s">
        <v>312</v>
      </c>
      <c r="BY20" t="s">
        <v>313</v>
      </c>
      <c r="BZ20" t="s">
        <v>301</v>
      </c>
      <c r="CA20" t="s">
        <v>314</v>
      </c>
      <c r="CB20">
        <v>3</v>
      </c>
      <c r="CD20" t="s">
        <v>315</v>
      </c>
      <c r="CE20" t="s">
        <v>316</v>
      </c>
      <c r="CF20" t="s">
        <v>299</v>
      </c>
      <c r="CI20" t="s">
        <v>311</v>
      </c>
      <c r="CJ20" t="s">
        <v>311</v>
      </c>
      <c r="CL20" t="s">
        <v>431</v>
      </c>
      <c r="CM20" t="s">
        <v>318</v>
      </c>
      <c r="CN20" t="s">
        <v>301</v>
      </c>
      <c r="CP20" t="s">
        <v>319</v>
      </c>
      <c r="CQ20" t="s">
        <v>320</v>
      </c>
      <c r="CR20" t="s">
        <v>321</v>
      </c>
      <c r="CS20" t="s">
        <v>301</v>
      </c>
      <c r="CT20" t="s">
        <v>432</v>
      </c>
      <c r="CU20" t="s">
        <v>299</v>
      </c>
      <c r="CY20" t="s">
        <v>323</v>
      </c>
      <c r="DA20" t="s">
        <v>299</v>
      </c>
      <c r="DB20" t="s">
        <v>299</v>
      </c>
      <c r="DC20" t="s">
        <v>299</v>
      </c>
      <c r="DD20" t="s">
        <v>299</v>
      </c>
      <c r="DS20" t="s">
        <v>299</v>
      </c>
      <c r="DV20" t="s">
        <v>299</v>
      </c>
      <c r="DW20" t="s">
        <v>324</v>
      </c>
      <c r="EC20" t="s">
        <v>299</v>
      </c>
      <c r="ED20" t="s">
        <v>299</v>
      </c>
      <c r="EE20" t="s">
        <v>325</v>
      </c>
      <c r="EF20" t="s">
        <v>299</v>
      </c>
      <c r="EH20" t="s">
        <v>326</v>
      </c>
      <c r="EK20" t="s">
        <v>299</v>
      </c>
    </row>
    <row r="21" spans="1:141">
      <c r="A21">
        <v>15817895</v>
      </c>
      <c r="B21">
        <v>4568786</v>
      </c>
      <c r="C21" t="s">
        <v>433</v>
      </c>
      <c r="D21" t="s">
        <v>434</v>
      </c>
      <c r="E21" t="s">
        <v>435</v>
      </c>
      <c r="F21" s="1">
        <v>41774</v>
      </c>
      <c r="H21" t="s">
        <v>296</v>
      </c>
      <c r="I21" t="s">
        <v>297</v>
      </c>
      <c r="J21" t="s">
        <v>298</v>
      </c>
      <c r="P21" t="s">
        <v>299</v>
      </c>
      <c r="Q21" t="str">
        <f>"КАЗАХСТАН, ТУРКЕСТАНСКАЯ ОБЛ., КАЗЫГУРТСКИЙ РАЙОН, Жанабазарский, Тилектес, 114"</f>
        <v>КАЗАХСТАН, ТУРКЕСТАНСКАЯ ОБЛ., КАЗЫГУРТСКИЙ РАЙОН, Жанабазарский, Тилектес, 114</v>
      </c>
      <c r="R21" t="str">
        <f>"ҚАЗАҚСТАН, ТҮРКІСТАН ОБЛ., ҚАЗЫҒҰРТ АУДАНЫ, Жанабазарский, Тилектес, 114"</f>
        <v>ҚАЗАҚСТАН, ТҮРКІСТАН ОБЛ., ҚАЗЫҒҰРТ АУДАНЫ, Жанабазарский, Тилектес, 114</v>
      </c>
      <c r="S21" t="str">
        <f>"Жанабазарский, Тилектес, 114"</f>
        <v>Жанабазарский, Тилектес, 114</v>
      </c>
      <c r="T21" t="str">
        <f>"Жанабазарский, Тилектес, 114"</f>
        <v>Жанабазарский, Тилектес, 114</v>
      </c>
      <c r="AB21" t="str">
        <f t="shared" si="2"/>
        <v>2020-08-25T00:00:00</v>
      </c>
      <c r="AC21" t="str">
        <f t="shared" si="3"/>
        <v>40</v>
      </c>
      <c r="AD21" t="str">
        <f>"2024-09-01T13:42:58"</f>
        <v>2024-09-01T13:42:58</v>
      </c>
      <c r="AE21" t="str">
        <f>"2025-05-25T13:42:58"</f>
        <v>2025-05-25T13:42:58</v>
      </c>
      <c r="AF21" t="s">
        <v>436</v>
      </c>
      <c r="AH21" t="s">
        <v>437</v>
      </c>
      <c r="AJ21" t="s">
        <v>430</v>
      </c>
      <c r="AO21" t="s">
        <v>303</v>
      </c>
      <c r="AS21" t="s">
        <v>299</v>
      </c>
      <c r="AV21" t="s">
        <v>305</v>
      </c>
      <c r="AW21">
        <v>1</v>
      </c>
      <c r="AX21" t="s">
        <v>306</v>
      </c>
      <c r="AY21" t="s">
        <v>301</v>
      </c>
      <c r="BC21" t="s">
        <v>301</v>
      </c>
      <c r="BH21" t="s">
        <v>299</v>
      </c>
      <c r="BK21" t="s">
        <v>301</v>
      </c>
      <c r="BT21" t="s">
        <v>299</v>
      </c>
      <c r="BU21" t="s">
        <v>309</v>
      </c>
      <c r="BV21" t="s">
        <v>310</v>
      </c>
      <c r="BW21" t="s">
        <v>311</v>
      </c>
      <c r="BX21" t="s">
        <v>312</v>
      </c>
      <c r="BY21" t="s">
        <v>331</v>
      </c>
      <c r="BZ21" t="s">
        <v>301</v>
      </c>
      <c r="CA21" t="s">
        <v>314</v>
      </c>
      <c r="CB21">
        <v>4</v>
      </c>
      <c r="CD21" t="s">
        <v>315</v>
      </c>
      <c r="CE21" t="s">
        <v>316</v>
      </c>
      <c r="CF21" t="s">
        <v>304</v>
      </c>
      <c r="CI21" t="s">
        <v>311</v>
      </c>
      <c r="CJ21" t="s">
        <v>311</v>
      </c>
      <c r="CL21" t="s">
        <v>431</v>
      </c>
      <c r="CM21" t="s">
        <v>318</v>
      </c>
      <c r="CN21" t="s">
        <v>301</v>
      </c>
      <c r="CP21" t="s">
        <v>406</v>
      </c>
      <c r="CU21" t="s">
        <v>299</v>
      </c>
      <c r="CY21" t="s">
        <v>323</v>
      </c>
      <c r="DA21" t="s">
        <v>299</v>
      </c>
      <c r="DB21" t="s">
        <v>299</v>
      </c>
      <c r="DC21" t="s">
        <v>299</v>
      </c>
      <c r="DD21" t="s">
        <v>299</v>
      </c>
      <c r="DS21" t="s">
        <v>299</v>
      </c>
      <c r="DV21" t="s">
        <v>299</v>
      </c>
      <c r="DW21" t="s">
        <v>324</v>
      </c>
      <c r="EC21" t="s">
        <v>299</v>
      </c>
      <c r="ED21" t="s">
        <v>299</v>
      </c>
      <c r="EE21" t="s">
        <v>325</v>
      </c>
      <c r="EF21" t="s">
        <v>299</v>
      </c>
      <c r="EH21" t="s">
        <v>326</v>
      </c>
      <c r="EK21" t="s">
        <v>304</v>
      </c>
    </row>
    <row r="22" spans="1:141">
      <c r="A22">
        <v>15877589</v>
      </c>
      <c r="B22">
        <v>9779874</v>
      </c>
      <c r="C22" t="s">
        <v>438</v>
      </c>
      <c r="D22" t="s">
        <v>439</v>
      </c>
      <c r="E22" t="s">
        <v>440</v>
      </c>
      <c r="F22" s="1">
        <v>42186</v>
      </c>
      <c r="H22" t="s">
        <v>341</v>
      </c>
      <c r="I22" t="s">
        <v>297</v>
      </c>
      <c r="J22" t="s">
        <v>298</v>
      </c>
      <c r="P22" t="s">
        <v>299</v>
      </c>
      <c r="Q22" t="str">
        <f>"КАЗАХСТАН, ТУРКЕСТАНСКАЯ ОБЛ., КАЗЫГУРТСКИЙ РАЙОН, Жанабазарский, Тилектес, 4"</f>
        <v>КАЗАХСТАН, ТУРКЕСТАНСКАЯ ОБЛ., КАЗЫГУРТСКИЙ РАЙОН, Жанабазарский, Тилектес, 4</v>
      </c>
      <c r="R22" t="str">
        <f>"ҚАЗАҚСТАН, ТҮРКІСТАН ОБЛ., ҚАЗЫҒҰРТ АУДАНЫ, Жанабазарский, Тилектес, 4"</f>
        <v>ҚАЗАҚСТАН, ТҮРКІСТАН ОБЛ., ҚАЗЫҒҰРТ АУДАНЫ, Жанабазарский, Тилектес, 4</v>
      </c>
      <c r="S22" t="str">
        <f>"Жанабазарский, Тилектес, 4"</f>
        <v>Жанабазарский, Тилектес, 4</v>
      </c>
      <c r="T22" t="str">
        <f>"Жанабазарский, Тилектес, 4"</f>
        <v>Жанабазарский, Тилектес, 4</v>
      </c>
      <c r="AB22" t="str">
        <f t="shared" si="2"/>
        <v>2020-08-25T00:00:00</v>
      </c>
      <c r="AC22" t="str">
        <f t="shared" si="3"/>
        <v>40</v>
      </c>
      <c r="AD22" t="str">
        <f>"2025-09-01T09:53:12"</f>
        <v>2025-09-01T09:53:12</v>
      </c>
      <c r="AE22" t="str">
        <f>"2026-05-25T09:53:12"</f>
        <v>2026-05-25T09:53:12</v>
      </c>
      <c r="AF22" t="s">
        <v>436</v>
      </c>
      <c r="AH22" t="s">
        <v>301</v>
      </c>
      <c r="AJ22" t="s">
        <v>441</v>
      </c>
      <c r="AO22" t="s">
        <v>303</v>
      </c>
      <c r="AP22" t="s">
        <v>299</v>
      </c>
      <c r="AS22" t="s">
        <v>304</v>
      </c>
      <c r="AV22" t="s">
        <v>305</v>
      </c>
      <c r="AW22">
        <v>2</v>
      </c>
      <c r="AX22" t="s">
        <v>306</v>
      </c>
      <c r="AY22" t="s">
        <v>301</v>
      </c>
      <c r="BC22" t="s">
        <v>301</v>
      </c>
      <c r="BH22" t="s">
        <v>299</v>
      </c>
      <c r="BK22" t="s">
        <v>301</v>
      </c>
      <c r="BT22" t="s">
        <v>299</v>
      </c>
      <c r="BU22" t="s">
        <v>309</v>
      </c>
      <c r="BV22" t="s">
        <v>310</v>
      </c>
      <c r="BW22" t="s">
        <v>311</v>
      </c>
      <c r="BX22" t="s">
        <v>312</v>
      </c>
      <c r="BY22" t="s">
        <v>313</v>
      </c>
      <c r="BZ22" t="s">
        <v>301</v>
      </c>
      <c r="CA22" t="s">
        <v>314</v>
      </c>
      <c r="CB22">
        <v>4</v>
      </c>
      <c r="CD22" t="s">
        <v>315</v>
      </c>
      <c r="CE22" t="s">
        <v>316</v>
      </c>
      <c r="CF22" t="s">
        <v>304</v>
      </c>
      <c r="CI22" t="s">
        <v>311</v>
      </c>
      <c r="CJ22" t="s">
        <v>311</v>
      </c>
      <c r="CL22" t="s">
        <v>317</v>
      </c>
      <c r="CM22" t="s">
        <v>318</v>
      </c>
      <c r="CN22" t="s">
        <v>301</v>
      </c>
      <c r="CP22" t="s">
        <v>406</v>
      </c>
      <c r="CU22" t="s">
        <v>299</v>
      </c>
      <c r="CY22" t="s">
        <v>323</v>
      </c>
      <c r="DA22" t="s">
        <v>299</v>
      </c>
      <c r="DB22" t="s">
        <v>299</v>
      </c>
      <c r="DC22" t="s">
        <v>299</v>
      </c>
      <c r="DD22" t="s">
        <v>299</v>
      </c>
      <c r="DS22" t="s">
        <v>299</v>
      </c>
      <c r="DV22" t="s">
        <v>299</v>
      </c>
      <c r="DW22" t="s">
        <v>324</v>
      </c>
      <c r="DX22" t="s">
        <v>311</v>
      </c>
      <c r="EC22" t="s">
        <v>299</v>
      </c>
      <c r="ED22" t="s">
        <v>299</v>
      </c>
      <c r="EE22" t="s">
        <v>325</v>
      </c>
      <c r="EF22" t="s">
        <v>299</v>
      </c>
      <c r="EH22" t="s">
        <v>353</v>
      </c>
      <c r="EI22" t="s">
        <v>368</v>
      </c>
      <c r="EK22" t="s">
        <v>304</v>
      </c>
    </row>
    <row r="23" spans="1:141">
      <c r="A23">
        <v>16230136</v>
      </c>
      <c r="B23">
        <v>4558685</v>
      </c>
      <c r="C23" t="s">
        <v>442</v>
      </c>
      <c r="D23" t="s">
        <v>443</v>
      </c>
      <c r="F23" s="1">
        <v>41645</v>
      </c>
      <c r="H23" t="s">
        <v>296</v>
      </c>
      <c r="I23" t="s">
        <v>297</v>
      </c>
      <c r="J23" t="s">
        <v>298</v>
      </c>
      <c r="P23" t="s">
        <v>299</v>
      </c>
      <c r="Q23" t="str">
        <f>"КАЗАХСТАН, ШЫМКЕНТ, ЕНБЕКШИНСКИЙ, 51, 10"</f>
        <v>КАЗАХСТАН, ШЫМКЕНТ, ЕНБЕКШИНСКИЙ, 51, 10</v>
      </c>
      <c r="R23" t="str">
        <f>"ҚАЗАҚСТАН, ШЫМКЕНТ, ЕҢБЕКШІ, 51, 10"</f>
        <v>ҚАЗАҚСТАН, ШЫМКЕНТ, ЕҢБЕКШІ, 51, 10</v>
      </c>
      <c r="S23" t="str">
        <f>"51, 10"</f>
        <v>51, 10</v>
      </c>
      <c r="T23" t="str">
        <f>"51, 10"</f>
        <v>51, 10</v>
      </c>
      <c r="AB23" t="str">
        <f t="shared" si="2"/>
        <v>2020-08-25T00:00:00</v>
      </c>
      <c r="AC23" t="str">
        <f t="shared" si="3"/>
        <v>40</v>
      </c>
      <c r="AD23" t="str">
        <f>"2024-09-01T13:45:32"</f>
        <v>2024-09-01T13:45:32</v>
      </c>
      <c r="AE23" t="str">
        <f>"2025-05-25T13:45:32"</f>
        <v>2025-05-25T13:45:32</v>
      </c>
      <c r="AF23" t="s">
        <v>436</v>
      </c>
      <c r="AH23" t="s">
        <v>437</v>
      </c>
      <c r="AJ23" t="s">
        <v>430</v>
      </c>
      <c r="AO23" t="s">
        <v>303</v>
      </c>
      <c r="AS23" t="s">
        <v>299</v>
      </c>
      <c r="AV23" t="s">
        <v>305</v>
      </c>
      <c r="AW23">
        <v>1</v>
      </c>
      <c r="AX23" t="s">
        <v>306</v>
      </c>
      <c r="AY23" t="s">
        <v>301</v>
      </c>
      <c r="BC23" t="s">
        <v>301</v>
      </c>
      <c r="BH23" t="s">
        <v>299</v>
      </c>
      <c r="BK23" t="s">
        <v>301</v>
      </c>
      <c r="BT23" t="s">
        <v>299</v>
      </c>
      <c r="BU23" t="s">
        <v>309</v>
      </c>
      <c r="BV23" t="s">
        <v>310</v>
      </c>
      <c r="BW23" t="s">
        <v>311</v>
      </c>
      <c r="BX23" t="s">
        <v>312</v>
      </c>
      <c r="BY23" t="s">
        <v>372</v>
      </c>
      <c r="BZ23" t="s">
        <v>301</v>
      </c>
      <c r="CA23" t="s">
        <v>314</v>
      </c>
      <c r="CB23">
        <v>5</v>
      </c>
      <c r="CD23" t="s">
        <v>315</v>
      </c>
      <c r="CE23" t="s">
        <v>316</v>
      </c>
      <c r="CF23" t="s">
        <v>304</v>
      </c>
      <c r="CI23" t="s">
        <v>311</v>
      </c>
      <c r="CJ23" t="s">
        <v>311</v>
      </c>
      <c r="CL23" t="s">
        <v>431</v>
      </c>
      <c r="CM23" t="s">
        <v>318</v>
      </c>
      <c r="CN23" t="s">
        <v>301</v>
      </c>
      <c r="CP23" t="s">
        <v>406</v>
      </c>
      <c r="CU23" t="s">
        <v>299</v>
      </c>
      <c r="CY23" t="s">
        <v>323</v>
      </c>
      <c r="DA23" t="s">
        <v>299</v>
      </c>
      <c r="DB23" t="s">
        <v>299</v>
      </c>
      <c r="DC23" t="s">
        <v>299</v>
      </c>
      <c r="DD23" t="s">
        <v>299</v>
      </c>
      <c r="DS23" t="s">
        <v>299</v>
      </c>
      <c r="DV23" t="s">
        <v>299</v>
      </c>
      <c r="DW23" t="s">
        <v>324</v>
      </c>
      <c r="EC23" t="s">
        <v>299</v>
      </c>
      <c r="ED23" t="s">
        <v>299</v>
      </c>
      <c r="EE23" t="s">
        <v>325</v>
      </c>
      <c r="EF23" t="s">
        <v>299</v>
      </c>
      <c r="EH23" t="s">
        <v>326</v>
      </c>
      <c r="EK23" t="s">
        <v>304</v>
      </c>
    </row>
    <row r="24" spans="1:141">
      <c r="A24">
        <v>17574462</v>
      </c>
      <c r="B24">
        <v>7363329</v>
      </c>
      <c r="C24" t="s">
        <v>444</v>
      </c>
      <c r="D24" t="s">
        <v>445</v>
      </c>
      <c r="E24" t="s">
        <v>446</v>
      </c>
      <c r="F24" s="1">
        <v>42315</v>
      </c>
      <c r="H24" t="s">
        <v>296</v>
      </c>
      <c r="I24" t="s">
        <v>297</v>
      </c>
      <c r="J24" t="s">
        <v>298</v>
      </c>
      <c r="P24" t="s">
        <v>299</v>
      </c>
      <c r="Q24" t="str">
        <f>"КАЗАХСТАН, ТУРКЕСТАНСКАЯ ОБЛ., КАЗЫГУРТСКИЙ РАЙОН, Жанабазарский, Жанаталап, 55"</f>
        <v>КАЗАХСТАН, ТУРКЕСТАНСКАЯ ОБЛ., КАЗЫГУРТСКИЙ РАЙОН, Жанабазарский, Жанаталап, 55</v>
      </c>
      <c r="R24" t="str">
        <f>"ҚАЗАҚСТАН, ТҮРКІСТАН ОБЛ., ҚАЗЫҒҰРТ АУДАНЫ, Жанабазарский, Жанаталап, 55"</f>
        <v>ҚАЗАҚСТАН, ТҮРКІСТАН ОБЛ., ҚАЗЫҒҰРТ АУДАНЫ, Жанабазарский, Жанаталап, 55</v>
      </c>
      <c r="S24" t="str">
        <f>"Жанабазарский, Жанаталап, 55"</f>
        <v>Жанабазарский, Жанаталап, 55</v>
      </c>
      <c r="T24" t="str">
        <f>"Жанабазарский, Жанаталап, 55"</f>
        <v>Жанабазарский, Жанаталап, 55</v>
      </c>
      <c r="AB24" t="str">
        <f t="shared" si="2"/>
        <v>2020-08-25T00:00:00</v>
      </c>
      <c r="AC24" t="str">
        <f t="shared" si="3"/>
        <v>40</v>
      </c>
      <c r="AD24" t="str">
        <f>"2025-09-01T09:52:55"</f>
        <v>2025-09-01T09:52:55</v>
      </c>
      <c r="AE24" t="str">
        <f>"2026-05-25T09:52:55"</f>
        <v>2026-05-25T09:52:55</v>
      </c>
      <c r="AF24" t="s">
        <v>436</v>
      </c>
      <c r="AH24" t="s">
        <v>400</v>
      </c>
      <c r="AJ24" t="s">
        <v>441</v>
      </c>
      <c r="AO24" t="s">
        <v>303</v>
      </c>
      <c r="AP24" t="s">
        <v>299</v>
      </c>
      <c r="AS24" t="s">
        <v>299</v>
      </c>
      <c r="AV24" t="s">
        <v>305</v>
      </c>
      <c r="AW24">
        <v>2</v>
      </c>
      <c r="AX24" t="s">
        <v>306</v>
      </c>
      <c r="AY24" t="s">
        <v>301</v>
      </c>
      <c r="BC24" t="s">
        <v>301</v>
      </c>
      <c r="BH24" t="s">
        <v>299</v>
      </c>
      <c r="BK24" t="s">
        <v>301</v>
      </c>
      <c r="BT24" t="s">
        <v>299</v>
      </c>
      <c r="BU24" t="s">
        <v>309</v>
      </c>
      <c r="BV24" t="s">
        <v>310</v>
      </c>
      <c r="BW24" t="s">
        <v>311</v>
      </c>
      <c r="BX24" t="s">
        <v>312</v>
      </c>
      <c r="BY24" t="s">
        <v>313</v>
      </c>
      <c r="BZ24" t="s">
        <v>301</v>
      </c>
      <c r="CA24" t="s">
        <v>314</v>
      </c>
      <c r="CB24">
        <v>3</v>
      </c>
      <c r="CD24" t="s">
        <v>315</v>
      </c>
      <c r="CE24" t="s">
        <v>316</v>
      </c>
      <c r="CF24" t="s">
        <v>304</v>
      </c>
      <c r="CI24" t="s">
        <v>311</v>
      </c>
      <c r="CJ24" t="s">
        <v>311</v>
      </c>
      <c r="CL24" t="s">
        <v>317</v>
      </c>
      <c r="CM24" t="s">
        <v>318</v>
      </c>
      <c r="CN24" t="s">
        <v>301</v>
      </c>
      <c r="CP24" t="s">
        <v>406</v>
      </c>
      <c r="CU24" t="s">
        <v>299</v>
      </c>
      <c r="CY24" t="s">
        <v>323</v>
      </c>
      <c r="DA24" t="s">
        <v>299</v>
      </c>
      <c r="DB24" t="s">
        <v>299</v>
      </c>
      <c r="DC24" t="s">
        <v>299</v>
      </c>
      <c r="DD24" t="s">
        <v>299</v>
      </c>
      <c r="DS24" t="s">
        <v>299</v>
      </c>
      <c r="DV24" t="s">
        <v>299</v>
      </c>
      <c r="DW24" t="s">
        <v>324</v>
      </c>
      <c r="EC24" t="s">
        <v>299</v>
      </c>
      <c r="ED24" t="s">
        <v>299</v>
      </c>
      <c r="EE24" t="s">
        <v>325</v>
      </c>
      <c r="EF24" t="s">
        <v>299</v>
      </c>
      <c r="EH24" t="s">
        <v>326</v>
      </c>
      <c r="EK24" t="s">
        <v>304</v>
      </c>
    </row>
    <row r="25" spans="1:141">
      <c r="A25">
        <v>17574470</v>
      </c>
      <c r="B25">
        <v>7363426</v>
      </c>
      <c r="C25" t="s">
        <v>447</v>
      </c>
      <c r="D25" t="s">
        <v>448</v>
      </c>
      <c r="E25" t="s">
        <v>449</v>
      </c>
      <c r="F25" s="1">
        <v>42070</v>
      </c>
      <c r="H25" t="s">
        <v>296</v>
      </c>
      <c r="I25" t="s">
        <v>297</v>
      </c>
      <c r="J25" t="s">
        <v>298</v>
      </c>
      <c r="P25" t="s">
        <v>299</v>
      </c>
      <c r="Q25" t="str">
        <f>"КАЗАХСТАН, ТУРКЕСТАНСКАЯ ОБЛ., КАЗЫГУРТСКИЙ РАЙОН, Жанабазарский, Тилектес, 88"</f>
        <v>КАЗАХСТАН, ТУРКЕСТАНСКАЯ ОБЛ., КАЗЫГУРТСКИЙ РАЙОН, Жанабазарский, Тилектес, 88</v>
      </c>
      <c r="R25" t="str">
        <f>"ҚАЗАҚСТАН, ТҮРКІСТАН ОБЛ., ҚАЗЫҒҰРТ АУДАНЫ, Жанабазарский, Тилектес, 88"</f>
        <v>ҚАЗАҚСТАН, ТҮРКІСТАН ОБЛ., ҚАЗЫҒҰРТ АУДАНЫ, Жанабазарский, Тилектес, 88</v>
      </c>
      <c r="S25" t="str">
        <f>"Жанабазарский, Тилектес, 88"</f>
        <v>Жанабазарский, Тилектес, 88</v>
      </c>
      <c r="T25" t="str">
        <f>"Жанабазарский, Тилектес, 88"</f>
        <v>Жанабазарский, Тилектес, 88</v>
      </c>
      <c r="AB25" t="str">
        <f t="shared" si="2"/>
        <v>2020-08-25T00:00:00</v>
      </c>
      <c r="AC25" t="str">
        <f t="shared" si="3"/>
        <v>40</v>
      </c>
      <c r="AD25" t="str">
        <f>"2025-09-01T09:52:41"</f>
        <v>2025-09-01T09:52:41</v>
      </c>
      <c r="AE25" t="str">
        <f>"2026-05-25T09:52:41"</f>
        <v>2026-05-25T09:52:41</v>
      </c>
      <c r="AF25" t="s">
        <v>436</v>
      </c>
      <c r="AH25" t="s">
        <v>400</v>
      </c>
      <c r="AJ25" t="s">
        <v>441</v>
      </c>
      <c r="AO25" t="s">
        <v>303</v>
      </c>
      <c r="AP25" t="s">
        <v>299</v>
      </c>
      <c r="AS25" t="s">
        <v>299</v>
      </c>
      <c r="AV25" t="s">
        <v>305</v>
      </c>
      <c r="AW25">
        <v>2</v>
      </c>
      <c r="AX25" t="s">
        <v>306</v>
      </c>
      <c r="AY25" t="s">
        <v>301</v>
      </c>
      <c r="BC25" t="s">
        <v>301</v>
      </c>
      <c r="BH25" t="s">
        <v>299</v>
      </c>
      <c r="BK25" t="s">
        <v>301</v>
      </c>
      <c r="BT25" t="s">
        <v>299</v>
      </c>
      <c r="BU25" t="s">
        <v>309</v>
      </c>
      <c r="BV25" t="s">
        <v>310</v>
      </c>
      <c r="BW25" t="s">
        <v>311</v>
      </c>
      <c r="BX25" t="s">
        <v>312</v>
      </c>
      <c r="BY25" t="s">
        <v>331</v>
      </c>
      <c r="BZ25" t="s">
        <v>301</v>
      </c>
      <c r="CA25" t="s">
        <v>314</v>
      </c>
      <c r="CB25">
        <v>4</v>
      </c>
      <c r="CD25" t="s">
        <v>315</v>
      </c>
      <c r="CE25" t="s">
        <v>316</v>
      </c>
      <c r="CF25" t="s">
        <v>304</v>
      </c>
      <c r="CI25" t="s">
        <v>311</v>
      </c>
      <c r="CJ25" t="s">
        <v>311</v>
      </c>
      <c r="CL25" t="s">
        <v>317</v>
      </c>
      <c r="CM25" t="s">
        <v>318</v>
      </c>
      <c r="CN25" t="s">
        <v>301</v>
      </c>
      <c r="CP25" t="s">
        <v>406</v>
      </c>
      <c r="CU25" t="s">
        <v>299</v>
      </c>
      <c r="CY25" t="s">
        <v>323</v>
      </c>
      <c r="DA25" t="s">
        <v>299</v>
      </c>
      <c r="DB25" t="s">
        <v>299</v>
      </c>
      <c r="DC25" t="s">
        <v>299</v>
      </c>
      <c r="DD25" t="s">
        <v>299</v>
      </c>
      <c r="DS25" t="s">
        <v>299</v>
      </c>
      <c r="DV25" t="s">
        <v>299</v>
      </c>
      <c r="DW25" t="s">
        <v>324</v>
      </c>
      <c r="EC25" t="s">
        <v>299</v>
      </c>
      <c r="ED25" t="s">
        <v>299</v>
      </c>
      <c r="EE25" t="s">
        <v>325</v>
      </c>
      <c r="EF25" t="s">
        <v>299</v>
      </c>
      <c r="EH25" t="s">
        <v>326</v>
      </c>
      <c r="EK25" t="s">
        <v>299</v>
      </c>
    </row>
    <row r="26" spans="1:141">
      <c r="A26">
        <v>18078365</v>
      </c>
      <c r="B26">
        <v>4863624</v>
      </c>
      <c r="C26" t="s">
        <v>450</v>
      </c>
      <c r="D26" t="s">
        <v>451</v>
      </c>
      <c r="E26" t="s">
        <v>452</v>
      </c>
      <c r="F26" s="1">
        <v>42230</v>
      </c>
      <c r="H26" t="s">
        <v>296</v>
      </c>
      <c r="I26" t="s">
        <v>297</v>
      </c>
      <c r="J26" t="s">
        <v>298</v>
      </c>
      <c r="P26" t="s">
        <v>299</v>
      </c>
      <c r="Q26" t="str">
        <f>"КАЗАХСТАН, ТУРКЕСТАНСКАЯ ОБЛ., КАЗЫГУРТСКИЙ РАЙОН, ЖАНАБАЗАР, 36"</f>
        <v>КАЗАХСТАН, ТУРКЕСТАНСКАЯ ОБЛ., КАЗЫГУРТСКИЙ РАЙОН, ЖАНАБАЗАР, 36</v>
      </c>
      <c r="R26" t="str">
        <f>"ҚАЗАҚСТАН, ТҮРКІСТАН ОБЛ., ҚАЗЫҒҰРТ АУДАНЫ, ЖАНАБАЗАР, 36"</f>
        <v>ҚАЗАҚСТАН, ТҮРКІСТАН ОБЛ., ҚАЗЫҒҰРТ АУДАНЫ, ЖАНАБАЗАР, 36</v>
      </c>
      <c r="S26" t="str">
        <f>"ЖАНАБАЗАР, 36"</f>
        <v>ЖАНАБАЗАР, 36</v>
      </c>
      <c r="T26" t="str">
        <f>"ЖАНАБАЗАР, 36"</f>
        <v>ЖАНАБАЗАР, 36</v>
      </c>
      <c r="AB26" t="str">
        <f t="shared" si="2"/>
        <v>2020-08-25T00:00:00</v>
      </c>
      <c r="AC26" t="str">
        <f t="shared" si="3"/>
        <v>40</v>
      </c>
      <c r="AD26" t="str">
        <f>"2025-09-01T09:58:07"</f>
        <v>2025-09-01T09:58:07</v>
      </c>
      <c r="AE26" t="str">
        <f>"2026-05-25T09:58:07"</f>
        <v>2026-05-25T09:58:07</v>
      </c>
      <c r="AF26" t="s">
        <v>436</v>
      </c>
      <c r="AH26" t="s">
        <v>400</v>
      </c>
      <c r="AJ26" t="s">
        <v>441</v>
      </c>
      <c r="AO26" t="s">
        <v>303</v>
      </c>
      <c r="AP26" t="s">
        <v>299</v>
      </c>
      <c r="AS26" t="s">
        <v>299</v>
      </c>
      <c r="AV26" t="s">
        <v>305</v>
      </c>
      <c r="AW26">
        <v>2</v>
      </c>
      <c r="AX26" t="s">
        <v>306</v>
      </c>
      <c r="AY26" t="s">
        <v>301</v>
      </c>
      <c r="BC26" t="s">
        <v>301</v>
      </c>
      <c r="BH26" t="s">
        <v>299</v>
      </c>
      <c r="BK26" t="s">
        <v>301</v>
      </c>
      <c r="BT26" t="s">
        <v>299</v>
      </c>
      <c r="BU26" t="s">
        <v>309</v>
      </c>
      <c r="BV26" t="s">
        <v>310</v>
      </c>
      <c r="BW26" t="s">
        <v>311</v>
      </c>
      <c r="BX26" t="s">
        <v>312</v>
      </c>
      <c r="BY26" t="s">
        <v>372</v>
      </c>
      <c r="BZ26" t="s">
        <v>301</v>
      </c>
      <c r="CA26" t="s">
        <v>314</v>
      </c>
      <c r="CB26">
        <v>5</v>
      </c>
      <c r="CD26" t="s">
        <v>315</v>
      </c>
      <c r="CE26" t="s">
        <v>316</v>
      </c>
      <c r="CF26" t="s">
        <v>304</v>
      </c>
      <c r="CI26" t="s">
        <v>311</v>
      </c>
      <c r="CJ26" t="s">
        <v>311</v>
      </c>
      <c r="CL26" t="s">
        <v>317</v>
      </c>
      <c r="CM26" t="s">
        <v>318</v>
      </c>
      <c r="CN26" t="s">
        <v>301</v>
      </c>
      <c r="CP26" t="s">
        <v>406</v>
      </c>
      <c r="CU26" t="s">
        <v>299</v>
      </c>
      <c r="CY26" t="s">
        <v>323</v>
      </c>
      <c r="DA26" t="s">
        <v>299</v>
      </c>
      <c r="DB26" t="s">
        <v>299</v>
      </c>
      <c r="DC26" t="s">
        <v>299</v>
      </c>
      <c r="DD26" t="s">
        <v>299</v>
      </c>
      <c r="DS26" t="s">
        <v>299</v>
      </c>
      <c r="DV26" t="s">
        <v>299</v>
      </c>
      <c r="DW26" t="s">
        <v>324</v>
      </c>
      <c r="EC26" t="s">
        <v>299</v>
      </c>
      <c r="ED26" t="s">
        <v>299</v>
      </c>
      <c r="EE26" t="s">
        <v>325</v>
      </c>
      <c r="EF26" t="s">
        <v>299</v>
      </c>
      <c r="EH26" t="s">
        <v>326</v>
      </c>
      <c r="EK26" t="s">
        <v>299</v>
      </c>
    </row>
    <row r="27" spans="1:141">
      <c r="A27">
        <v>18078523</v>
      </c>
      <c r="B27">
        <v>4561551</v>
      </c>
      <c r="C27" t="s">
        <v>453</v>
      </c>
      <c r="D27" t="s">
        <v>454</v>
      </c>
      <c r="E27" t="s">
        <v>455</v>
      </c>
      <c r="F27" s="1">
        <v>42015</v>
      </c>
      <c r="H27" t="s">
        <v>341</v>
      </c>
      <c r="I27" t="s">
        <v>297</v>
      </c>
      <c r="J27" t="s">
        <v>298</v>
      </c>
      <c r="P27" t="s">
        <v>299</v>
      </c>
      <c r="Q27" t="str">
        <f>"КАЗАХСТАН, ТУРКЕСТАНСКАЯ ОБЛ., КАЗЫГУРТСКИЙ РАЙОН, Жанабазарский, Тилектес, 60"</f>
        <v>КАЗАХСТАН, ТУРКЕСТАНСКАЯ ОБЛ., КАЗЫГУРТСКИЙ РАЙОН, Жанабазарский, Тилектес, 60</v>
      </c>
      <c r="R27" t="str">
        <f>"ҚАЗАҚСТАН, ТҮРКІСТАН ОБЛ., ҚАЗЫҒҰРТ АУДАНЫ, Жанабазарский, Тилектес, 60"</f>
        <v>ҚАЗАҚСТАН, ТҮРКІСТАН ОБЛ., ҚАЗЫҒҰРТ АУДАНЫ, Жанабазарский, Тилектес, 60</v>
      </c>
      <c r="S27" t="str">
        <f>"Жанабазарский, Тилектес, 60"</f>
        <v>Жанабазарский, Тилектес, 60</v>
      </c>
      <c r="T27" t="str">
        <f>"Жанабазарский, Тилектес, 60"</f>
        <v>Жанабазарский, Тилектес, 60</v>
      </c>
      <c r="AB27" t="str">
        <f t="shared" si="2"/>
        <v>2020-08-25T00:00:00</v>
      </c>
      <c r="AC27" t="str">
        <f t="shared" si="3"/>
        <v>40</v>
      </c>
      <c r="AD27" t="str">
        <f>"2025-09-01T09:58:10"</f>
        <v>2025-09-01T09:58:10</v>
      </c>
      <c r="AE27" t="str">
        <f>"2026-05-25T09:58:10"</f>
        <v>2026-05-25T09:58:10</v>
      </c>
      <c r="AF27" t="s">
        <v>436</v>
      </c>
      <c r="AH27" t="s">
        <v>437</v>
      </c>
      <c r="AJ27" t="s">
        <v>441</v>
      </c>
      <c r="AO27" t="s">
        <v>303</v>
      </c>
      <c r="AP27" t="s">
        <v>299</v>
      </c>
      <c r="AS27" t="s">
        <v>299</v>
      </c>
      <c r="AV27" t="s">
        <v>305</v>
      </c>
      <c r="AW27">
        <v>2</v>
      </c>
      <c r="AX27" t="s">
        <v>306</v>
      </c>
      <c r="AY27" t="s">
        <v>301</v>
      </c>
      <c r="BC27" t="s">
        <v>301</v>
      </c>
      <c r="BH27" t="s">
        <v>299</v>
      </c>
      <c r="BK27" t="s">
        <v>301</v>
      </c>
      <c r="BT27" t="s">
        <v>299</v>
      </c>
      <c r="BU27" t="s">
        <v>309</v>
      </c>
      <c r="BV27" t="s">
        <v>310</v>
      </c>
      <c r="BW27" t="s">
        <v>311</v>
      </c>
      <c r="BX27" t="s">
        <v>312</v>
      </c>
      <c r="BY27" t="s">
        <v>331</v>
      </c>
      <c r="BZ27" t="s">
        <v>301</v>
      </c>
      <c r="CA27" t="s">
        <v>314</v>
      </c>
      <c r="CB27">
        <v>4</v>
      </c>
      <c r="CD27" t="s">
        <v>315</v>
      </c>
      <c r="CE27" t="s">
        <v>316</v>
      </c>
      <c r="CF27" t="s">
        <v>304</v>
      </c>
      <c r="CI27" t="s">
        <v>311</v>
      </c>
      <c r="CJ27" t="s">
        <v>311</v>
      </c>
      <c r="CL27" t="s">
        <v>317</v>
      </c>
      <c r="CM27" t="s">
        <v>318</v>
      </c>
      <c r="CN27" t="s">
        <v>301</v>
      </c>
      <c r="CP27" t="s">
        <v>406</v>
      </c>
      <c r="CU27" t="s">
        <v>299</v>
      </c>
      <c r="CY27" t="s">
        <v>323</v>
      </c>
      <c r="DA27" t="s">
        <v>299</v>
      </c>
      <c r="DB27" t="s">
        <v>299</v>
      </c>
      <c r="DC27" t="s">
        <v>299</v>
      </c>
      <c r="DD27" t="s">
        <v>299</v>
      </c>
      <c r="DS27" t="s">
        <v>299</v>
      </c>
      <c r="DV27" t="s">
        <v>299</v>
      </c>
      <c r="DW27" t="s">
        <v>324</v>
      </c>
      <c r="EC27" t="s">
        <v>299</v>
      </c>
      <c r="ED27" t="s">
        <v>299</v>
      </c>
      <c r="EE27" t="s">
        <v>325</v>
      </c>
      <c r="EF27" t="s">
        <v>299</v>
      </c>
      <c r="EH27" t="s">
        <v>326</v>
      </c>
      <c r="EK27" t="s">
        <v>304</v>
      </c>
    </row>
    <row r="28" spans="1:141">
      <c r="A28">
        <v>19784619</v>
      </c>
      <c r="B28">
        <v>7351315</v>
      </c>
      <c r="C28" t="s">
        <v>397</v>
      </c>
      <c r="D28" t="s">
        <v>456</v>
      </c>
      <c r="E28" t="s">
        <v>457</v>
      </c>
      <c r="F28" s="1">
        <v>42042</v>
      </c>
      <c r="H28" t="s">
        <v>341</v>
      </c>
      <c r="I28" t="s">
        <v>297</v>
      </c>
      <c r="J28" t="s">
        <v>298</v>
      </c>
      <c r="P28" t="s">
        <v>299</v>
      </c>
      <c r="Q28" t="str">
        <f>"КАЗАХСТАН, ТУРКЕСТАНСКАЯ ОБЛ., КАЗЫГУРТСКИЙ РАЙОН, ЖАНАБАЗАР, 3"</f>
        <v>КАЗАХСТАН, ТУРКЕСТАНСКАЯ ОБЛ., КАЗЫГУРТСКИЙ РАЙОН, ЖАНАБАЗАР, 3</v>
      </c>
      <c r="R28" t="str">
        <f>"ҚАЗАҚСТАН, ТҮРКІСТАН ОБЛ., ҚАЗЫҒҰРТ АУДАНЫ, ЖАНАБАЗАР, 3"</f>
        <v>ҚАЗАҚСТАН, ТҮРКІСТАН ОБЛ., ҚАЗЫҒҰРТ АУДАНЫ, ЖАНАБАЗАР, 3</v>
      </c>
      <c r="S28" t="str">
        <f>"ЖАНАБАЗАР, 3"</f>
        <v>ЖАНАБАЗАР, 3</v>
      </c>
      <c r="T28" t="str">
        <f>"ЖАНАБАЗАР, 3"</f>
        <v>ЖАНАБАЗАР, 3</v>
      </c>
      <c r="AB28" t="str">
        <f t="shared" si="2"/>
        <v>2020-08-25T00:00:00</v>
      </c>
      <c r="AC28" t="str">
        <f t="shared" si="3"/>
        <v>40</v>
      </c>
      <c r="AD28" t="str">
        <f>"2025-09-01T09:58:14"</f>
        <v>2025-09-01T09:58:14</v>
      </c>
      <c r="AE28" t="str">
        <f>"2026-05-25T09:58:14"</f>
        <v>2026-05-25T09:58:14</v>
      </c>
      <c r="AF28" t="s">
        <v>436</v>
      </c>
      <c r="AH28" t="s">
        <v>400</v>
      </c>
      <c r="AJ28" t="s">
        <v>441</v>
      </c>
      <c r="AO28" t="s">
        <v>303</v>
      </c>
      <c r="AP28" t="s">
        <v>299</v>
      </c>
      <c r="AS28" t="s">
        <v>299</v>
      </c>
      <c r="AV28" t="s">
        <v>305</v>
      </c>
      <c r="AW28">
        <v>2</v>
      </c>
      <c r="AX28" t="s">
        <v>306</v>
      </c>
      <c r="AY28" t="s">
        <v>301</v>
      </c>
      <c r="BC28" t="s">
        <v>301</v>
      </c>
      <c r="BH28" t="s">
        <v>299</v>
      </c>
      <c r="BK28" t="s">
        <v>301</v>
      </c>
      <c r="BT28" t="s">
        <v>299</v>
      </c>
      <c r="BU28" t="s">
        <v>309</v>
      </c>
      <c r="BV28" t="s">
        <v>310</v>
      </c>
      <c r="BW28" t="s">
        <v>311</v>
      </c>
      <c r="BX28" t="s">
        <v>312</v>
      </c>
      <c r="BY28" t="s">
        <v>372</v>
      </c>
      <c r="BZ28" t="s">
        <v>301</v>
      </c>
      <c r="CA28" t="s">
        <v>314</v>
      </c>
      <c r="CB28">
        <v>5</v>
      </c>
      <c r="CD28" t="s">
        <v>315</v>
      </c>
      <c r="CE28" t="s">
        <v>316</v>
      </c>
      <c r="CF28" t="s">
        <v>304</v>
      </c>
      <c r="CL28" t="s">
        <v>317</v>
      </c>
      <c r="CM28" t="s">
        <v>318</v>
      </c>
      <c r="CN28" t="s">
        <v>301</v>
      </c>
      <c r="CP28" t="s">
        <v>406</v>
      </c>
      <c r="CU28" t="s">
        <v>299</v>
      </c>
      <c r="CY28" t="s">
        <v>323</v>
      </c>
      <c r="DA28" t="s">
        <v>299</v>
      </c>
      <c r="DB28" t="s">
        <v>299</v>
      </c>
      <c r="DC28" t="s">
        <v>299</v>
      </c>
      <c r="DD28" t="s">
        <v>299</v>
      </c>
      <c r="DS28" t="s">
        <v>299</v>
      </c>
      <c r="DV28" t="s">
        <v>299</v>
      </c>
      <c r="DW28" t="s">
        <v>324</v>
      </c>
      <c r="EC28" t="s">
        <v>299</v>
      </c>
      <c r="ED28" t="s">
        <v>299</v>
      </c>
      <c r="EE28" t="s">
        <v>325</v>
      </c>
      <c r="EF28" t="s">
        <v>299</v>
      </c>
      <c r="EH28" t="s">
        <v>326</v>
      </c>
      <c r="EK28" t="s">
        <v>299</v>
      </c>
    </row>
    <row r="29" spans="1:141">
      <c r="A29">
        <v>20133253</v>
      </c>
      <c r="B29">
        <v>8995592</v>
      </c>
      <c r="C29" t="s">
        <v>458</v>
      </c>
      <c r="D29" t="s">
        <v>459</v>
      </c>
      <c r="E29" t="s">
        <v>460</v>
      </c>
      <c r="F29" s="1">
        <v>42704</v>
      </c>
      <c r="H29" t="s">
        <v>341</v>
      </c>
      <c r="I29" t="s">
        <v>297</v>
      </c>
      <c r="J29" t="s">
        <v>298</v>
      </c>
      <c r="P29" t="s">
        <v>299</v>
      </c>
      <c r="Q29" t="str">
        <f>"КАЗАХСТАН, ТУРКЕСТАНСКАЯ ОБЛ., КАЗЫГУРТСКИЙ РАЙОН, Жанабазарский, Тилектес, 93"</f>
        <v>КАЗАХСТАН, ТУРКЕСТАНСКАЯ ОБЛ., КАЗЫГУРТСКИЙ РАЙОН, Жанабазарский, Тилектес, 93</v>
      </c>
      <c r="R29" t="str">
        <f>"ҚАЗАҚСТАН, ТҮРКІСТАН ОБЛ., ҚАЗЫҒҰРТ АУДАНЫ, Жанабазарский, Тилектес, 93"</f>
        <v>ҚАЗАҚСТАН, ТҮРКІСТАН ОБЛ., ҚАЗЫҒҰРТ АУДАНЫ, Жанабазарский, Тилектес, 93</v>
      </c>
      <c r="S29" t="str">
        <f>"Жанабазарский, Тилектес, 93"</f>
        <v>Жанабазарский, Тилектес, 93</v>
      </c>
      <c r="T29" t="str">
        <f>"Жанабазарский, Тилектес, 93"</f>
        <v>Жанабазарский, Тилектес, 93</v>
      </c>
      <c r="AB29" t="str">
        <f>"2022-05-18T00:00:00"</f>
        <v>2022-05-18T00:00:00</v>
      </c>
      <c r="AC29" t="str">
        <f>"117"</f>
        <v>117</v>
      </c>
      <c r="AD29" t="str">
        <f>"2024-09-01T12:30:30"</f>
        <v>2024-09-01T12:30:30</v>
      </c>
      <c r="AE29" t="str">
        <f>"2025-05-25T12:30:30"</f>
        <v>2025-05-25T12:30:30</v>
      </c>
      <c r="AF29" t="s">
        <v>436</v>
      </c>
      <c r="AH29" t="s">
        <v>400</v>
      </c>
      <c r="AJ29" t="s">
        <v>461</v>
      </c>
      <c r="AO29" t="s">
        <v>303</v>
      </c>
      <c r="AS29" t="s">
        <v>299</v>
      </c>
      <c r="AV29" t="s">
        <v>305</v>
      </c>
      <c r="AW29">
        <v>2</v>
      </c>
      <c r="AX29" t="s">
        <v>306</v>
      </c>
      <c r="AY29" t="s">
        <v>301</v>
      </c>
      <c r="BC29" t="s">
        <v>301</v>
      </c>
      <c r="BH29" t="s">
        <v>299</v>
      </c>
      <c r="BK29" t="s">
        <v>301</v>
      </c>
      <c r="BT29" t="s">
        <v>299</v>
      </c>
      <c r="BU29" t="s">
        <v>309</v>
      </c>
      <c r="BV29" t="s">
        <v>310</v>
      </c>
      <c r="BW29" t="s">
        <v>412</v>
      </c>
      <c r="BX29" t="s">
        <v>311</v>
      </c>
      <c r="BY29" t="s">
        <v>313</v>
      </c>
      <c r="BZ29" t="s">
        <v>301</v>
      </c>
      <c r="CA29" t="s">
        <v>314</v>
      </c>
      <c r="CB29">
        <v>3</v>
      </c>
      <c r="CD29" t="s">
        <v>315</v>
      </c>
      <c r="CE29" t="s">
        <v>316</v>
      </c>
      <c r="CF29" t="s">
        <v>304</v>
      </c>
      <c r="CK29" s="2">
        <v>45566</v>
      </c>
      <c r="CL29" t="s">
        <v>334</v>
      </c>
      <c r="CM29" t="s">
        <v>318</v>
      </c>
      <c r="CN29" t="s">
        <v>301</v>
      </c>
      <c r="CP29" t="s">
        <v>406</v>
      </c>
      <c r="CU29" t="s">
        <v>299</v>
      </c>
      <c r="CY29" t="s">
        <v>323</v>
      </c>
      <c r="DA29" t="s">
        <v>299</v>
      </c>
      <c r="DB29" t="s">
        <v>299</v>
      </c>
      <c r="DC29" t="s">
        <v>299</v>
      </c>
      <c r="DD29" t="s">
        <v>299</v>
      </c>
      <c r="DS29" t="s">
        <v>299</v>
      </c>
      <c r="DV29" t="s">
        <v>390</v>
      </c>
      <c r="DW29" t="s">
        <v>391</v>
      </c>
      <c r="DX29" t="s">
        <v>462</v>
      </c>
      <c r="DZ29" t="str">
        <f>"52"</f>
        <v>52</v>
      </c>
      <c r="EB29" t="str">
        <f>"2024-07-18T00:00:00"</f>
        <v>2024-07-18T00:00:00</v>
      </c>
      <c r="EC29" t="s">
        <v>299</v>
      </c>
      <c r="ED29" t="s">
        <v>304</v>
      </c>
      <c r="EE29" t="s">
        <v>325</v>
      </c>
      <c r="EF29" t="s">
        <v>299</v>
      </c>
      <c r="EG29" t="s">
        <v>414</v>
      </c>
      <c r="EH29" t="s">
        <v>415</v>
      </c>
      <c r="EI29" t="s">
        <v>354</v>
      </c>
      <c r="EK29" t="s">
        <v>299</v>
      </c>
    </row>
    <row r="30" spans="1:141">
      <c r="A30">
        <v>20133266</v>
      </c>
      <c r="B30">
        <v>4866351</v>
      </c>
      <c r="C30" t="s">
        <v>371</v>
      </c>
      <c r="D30" t="s">
        <v>463</v>
      </c>
      <c r="F30" s="1">
        <v>42616</v>
      </c>
      <c r="H30" t="s">
        <v>341</v>
      </c>
      <c r="I30" t="s">
        <v>297</v>
      </c>
      <c r="J30" t="s">
        <v>298</v>
      </c>
      <c r="P30" t="s">
        <v>299</v>
      </c>
      <c r="Q30" t="str">
        <f>"КАЗАХСТАН, ТУРКЕСТАНСКАЯ ОБЛ., КАЗЫГУРТСКИЙ РАЙОН, Жанабазарский, Тилектес, 96"</f>
        <v>КАЗАХСТАН, ТУРКЕСТАНСКАЯ ОБЛ., КАЗЫГУРТСКИЙ РАЙОН, Жанабазарский, Тилектес, 96</v>
      </c>
      <c r="R30" t="str">
        <f>"ҚАЗАҚСТАН, ТҮРКІСТАН ОБЛ., ҚАЗЫҒҰРТ АУДАНЫ, Жанабазарский, Тилектес, 96"</f>
        <v>ҚАЗАҚСТАН, ТҮРКІСТАН ОБЛ., ҚАЗЫҒҰРТ АУДАНЫ, Жанабазарский, Тилектес, 96</v>
      </c>
      <c r="S30" t="str">
        <f>"Жанабазарский, Тилектес, 96"</f>
        <v>Жанабазарский, Тилектес, 96</v>
      </c>
      <c r="T30" t="str">
        <f>"Жанабазарский, Тилектес, 96"</f>
        <v>Жанабазарский, Тилектес, 96</v>
      </c>
      <c r="AB30" t="str">
        <f>"2022-05-18T00:00:00"</f>
        <v>2022-05-18T00:00:00</v>
      </c>
      <c r="AC30" t="str">
        <f>"117"</f>
        <v>117</v>
      </c>
      <c r="AD30" t="str">
        <f>"2024-09-01T13:21:15"</f>
        <v>2024-09-01T13:21:15</v>
      </c>
      <c r="AE30" t="str">
        <f>"2025-05-25T13:21:15"</f>
        <v>2025-05-25T13:21:15</v>
      </c>
      <c r="AF30" t="s">
        <v>436</v>
      </c>
      <c r="AH30" t="s">
        <v>400</v>
      </c>
      <c r="AJ30" t="s">
        <v>461</v>
      </c>
      <c r="AO30" t="s">
        <v>303</v>
      </c>
      <c r="AS30" t="s">
        <v>299</v>
      </c>
      <c r="AV30" t="s">
        <v>305</v>
      </c>
      <c r="AW30">
        <v>2</v>
      </c>
      <c r="AX30" t="s">
        <v>306</v>
      </c>
      <c r="AY30" t="s">
        <v>301</v>
      </c>
      <c r="BC30" t="s">
        <v>301</v>
      </c>
      <c r="BH30" t="s">
        <v>299</v>
      </c>
      <c r="BK30" t="s">
        <v>301</v>
      </c>
      <c r="BT30" t="s">
        <v>299</v>
      </c>
      <c r="BU30" t="s">
        <v>309</v>
      </c>
      <c r="BV30" t="s">
        <v>310</v>
      </c>
      <c r="BW30" t="s">
        <v>412</v>
      </c>
      <c r="BX30" t="s">
        <v>311</v>
      </c>
      <c r="BY30" t="s">
        <v>372</v>
      </c>
      <c r="BZ30" t="s">
        <v>301</v>
      </c>
      <c r="CA30" t="s">
        <v>314</v>
      </c>
      <c r="CB30">
        <v>5</v>
      </c>
      <c r="CD30" t="s">
        <v>315</v>
      </c>
      <c r="CE30" t="s">
        <v>316</v>
      </c>
      <c r="CF30" t="s">
        <v>304</v>
      </c>
      <c r="CK30" s="2">
        <v>45566</v>
      </c>
      <c r="CL30" t="s">
        <v>334</v>
      </c>
      <c r="CM30" t="s">
        <v>318</v>
      </c>
      <c r="CN30" t="s">
        <v>301</v>
      </c>
      <c r="CP30" t="s">
        <v>406</v>
      </c>
      <c r="CU30" t="s">
        <v>299</v>
      </c>
      <c r="CY30" t="s">
        <v>323</v>
      </c>
      <c r="DA30" t="s">
        <v>299</v>
      </c>
      <c r="DB30" t="s">
        <v>299</v>
      </c>
      <c r="DC30" t="s">
        <v>299</v>
      </c>
      <c r="DD30" t="s">
        <v>299</v>
      </c>
      <c r="DS30" t="s">
        <v>299</v>
      </c>
      <c r="DV30" t="s">
        <v>390</v>
      </c>
      <c r="DW30" t="s">
        <v>324</v>
      </c>
      <c r="DX30" t="s">
        <v>462</v>
      </c>
      <c r="DZ30" t="str">
        <f>"37"</f>
        <v>37</v>
      </c>
      <c r="EB30" t="str">
        <f>"2023-05-29T00:00:00"</f>
        <v>2023-05-29T00:00:00</v>
      </c>
      <c r="EC30" t="s">
        <v>299</v>
      </c>
      <c r="ED30" t="s">
        <v>299</v>
      </c>
      <c r="EE30" t="s">
        <v>325</v>
      </c>
      <c r="EF30" t="s">
        <v>299</v>
      </c>
      <c r="EH30" t="s">
        <v>326</v>
      </c>
      <c r="EK30" t="s">
        <v>304</v>
      </c>
    </row>
    <row r="31" spans="1:141">
      <c r="A31">
        <v>20133317</v>
      </c>
      <c r="B31">
        <v>7351326</v>
      </c>
      <c r="C31" t="s">
        <v>464</v>
      </c>
      <c r="D31" t="s">
        <v>345</v>
      </c>
      <c r="E31" t="s">
        <v>465</v>
      </c>
      <c r="F31" s="1">
        <v>42476</v>
      </c>
      <c r="H31" t="s">
        <v>341</v>
      </c>
      <c r="I31" t="s">
        <v>297</v>
      </c>
      <c r="J31" t="s">
        <v>298</v>
      </c>
      <c r="P31" t="s">
        <v>299</v>
      </c>
      <c r="Q31" t="str">
        <f>"КАЗАХСТАН, ТУРКЕСТАНСКАЯ ОБЛ., КАЗЫГУРТСКИЙ РАЙОН, Жанабазарский, Тилектес, 80"</f>
        <v>КАЗАХСТАН, ТУРКЕСТАНСКАЯ ОБЛ., КАЗЫГУРТСКИЙ РАЙОН, Жанабазарский, Тилектес, 80</v>
      </c>
      <c r="R31" t="str">
        <f>"ҚАЗАҚСТАН, ТҮРКІСТАН ОБЛ., ҚАЗЫҒҰРТ АУДАНЫ, Жанабазарский, Тилектес, 80"</f>
        <v>ҚАЗАҚСТАН, ТҮРКІСТАН ОБЛ., ҚАЗЫҒҰРТ АУДАНЫ, Жанабазарский, Тилектес, 80</v>
      </c>
      <c r="S31" t="str">
        <f>"Жанабазарский, Тилектес, 80"</f>
        <v>Жанабазарский, Тилектес, 80</v>
      </c>
      <c r="T31" t="str">
        <f>"Жанабазарский, Тилектес, 80"</f>
        <v>Жанабазарский, Тилектес, 80</v>
      </c>
      <c r="AB31" t="str">
        <f>"2022-05-18T00:00:00"</f>
        <v>2022-05-18T00:00:00</v>
      </c>
      <c r="AC31" t="str">
        <f>"117"</f>
        <v>117</v>
      </c>
      <c r="AD31" t="str">
        <f>"2024-09-01T13:21:17"</f>
        <v>2024-09-01T13:21:17</v>
      </c>
      <c r="AE31" t="str">
        <f>"2025-05-25T13:21:17"</f>
        <v>2025-05-25T13:21:17</v>
      </c>
      <c r="AF31" t="s">
        <v>436</v>
      </c>
      <c r="AH31" t="s">
        <v>437</v>
      </c>
      <c r="AJ31" t="s">
        <v>461</v>
      </c>
      <c r="AO31" t="s">
        <v>303</v>
      </c>
      <c r="AS31" t="s">
        <v>299</v>
      </c>
      <c r="AV31" t="s">
        <v>305</v>
      </c>
      <c r="AW31">
        <v>2</v>
      </c>
      <c r="AX31" t="s">
        <v>306</v>
      </c>
      <c r="AY31" t="s">
        <v>301</v>
      </c>
      <c r="BC31" t="s">
        <v>301</v>
      </c>
      <c r="BH31" t="s">
        <v>299</v>
      </c>
      <c r="BK31" t="s">
        <v>301</v>
      </c>
      <c r="BT31" t="s">
        <v>299</v>
      </c>
      <c r="BU31" t="s">
        <v>309</v>
      </c>
      <c r="BV31" t="s">
        <v>310</v>
      </c>
      <c r="BW31" t="s">
        <v>412</v>
      </c>
      <c r="BX31" t="s">
        <v>311</v>
      </c>
      <c r="BY31" t="s">
        <v>313</v>
      </c>
      <c r="BZ31" t="s">
        <v>301</v>
      </c>
      <c r="CA31" t="s">
        <v>314</v>
      </c>
      <c r="CB31">
        <v>3</v>
      </c>
      <c r="CD31" t="s">
        <v>315</v>
      </c>
      <c r="CE31" t="s">
        <v>316</v>
      </c>
      <c r="CF31" t="s">
        <v>304</v>
      </c>
      <c r="CK31" s="2">
        <v>45566</v>
      </c>
      <c r="CL31" t="s">
        <v>334</v>
      </c>
      <c r="CM31" t="s">
        <v>318</v>
      </c>
      <c r="CN31" t="s">
        <v>301</v>
      </c>
      <c r="CP31" t="s">
        <v>406</v>
      </c>
      <c r="CU31" t="s">
        <v>299</v>
      </c>
      <c r="CY31" t="s">
        <v>323</v>
      </c>
      <c r="DA31" t="s">
        <v>299</v>
      </c>
      <c r="DB31" t="s">
        <v>299</v>
      </c>
      <c r="DC31" t="s">
        <v>299</v>
      </c>
      <c r="DD31" t="s">
        <v>299</v>
      </c>
      <c r="DS31" t="s">
        <v>299</v>
      </c>
      <c r="DV31" t="s">
        <v>299</v>
      </c>
      <c r="DW31" t="s">
        <v>324</v>
      </c>
      <c r="EC31" t="s">
        <v>299</v>
      </c>
      <c r="ED31" t="s">
        <v>299</v>
      </c>
      <c r="EE31" t="s">
        <v>325</v>
      </c>
      <c r="EF31" t="s">
        <v>299</v>
      </c>
      <c r="EG31" t="s">
        <v>396</v>
      </c>
      <c r="EH31" t="s">
        <v>353</v>
      </c>
      <c r="EI31" t="s">
        <v>368</v>
      </c>
      <c r="EK31" t="s">
        <v>304</v>
      </c>
    </row>
    <row r="32" spans="1:141">
      <c r="A32">
        <v>20133339</v>
      </c>
      <c r="B32">
        <v>8781914</v>
      </c>
      <c r="C32" t="s">
        <v>466</v>
      </c>
      <c r="D32" t="s">
        <v>467</v>
      </c>
      <c r="E32" t="s">
        <v>468</v>
      </c>
      <c r="F32" s="1">
        <v>42690</v>
      </c>
      <c r="H32" t="s">
        <v>341</v>
      </c>
      <c r="I32" t="s">
        <v>297</v>
      </c>
      <c r="J32" t="s">
        <v>298</v>
      </c>
      <c r="P32" t="s">
        <v>299</v>
      </c>
      <c r="Q32" t="str">
        <f>"КАЗАХСТАН, ТУРКЕСТАНСКАЯ ОБЛ., КАЗЫГУРТСКИЙ РАЙОН, Жанабазарский, Тилектес, 28"</f>
        <v>КАЗАХСТАН, ТУРКЕСТАНСКАЯ ОБЛ., КАЗЫГУРТСКИЙ РАЙОН, Жанабазарский, Тилектес, 28</v>
      </c>
      <c r="R32" t="str">
        <f>"ҚАЗАҚСТАН, ТҮРКІСТАН ОБЛ., ҚАЗЫҒҰРТ АУДАНЫ, Жанабазарский, Тилектес, 28"</f>
        <v>ҚАЗАҚСТАН, ТҮРКІСТАН ОБЛ., ҚАЗЫҒҰРТ АУДАНЫ, Жанабазарский, Тилектес, 28</v>
      </c>
      <c r="S32" t="str">
        <f>"Жанабазарский, Тилектес, 28"</f>
        <v>Жанабазарский, Тилектес, 28</v>
      </c>
      <c r="T32" t="str">
        <f>"Жанабазарский, Тилектес, 28"</f>
        <v>Жанабазарский, Тилектес, 28</v>
      </c>
      <c r="AB32" t="str">
        <f>"2022-05-18T00:00:00"</f>
        <v>2022-05-18T00:00:00</v>
      </c>
      <c r="AC32" t="str">
        <f>"117"</f>
        <v>117</v>
      </c>
      <c r="AD32" t="str">
        <f>"2024-09-01T13:21:19"</f>
        <v>2024-09-01T13:21:19</v>
      </c>
      <c r="AE32" t="str">
        <f>"2025-05-25T13:21:19"</f>
        <v>2025-05-25T13:21:19</v>
      </c>
      <c r="AF32" t="s">
        <v>436</v>
      </c>
      <c r="AH32" t="s">
        <v>400</v>
      </c>
      <c r="AJ32" t="s">
        <v>461</v>
      </c>
      <c r="AO32" t="s">
        <v>303</v>
      </c>
      <c r="AS32" t="s">
        <v>299</v>
      </c>
      <c r="AV32" t="s">
        <v>305</v>
      </c>
      <c r="AW32">
        <v>2</v>
      </c>
      <c r="AX32" t="s">
        <v>306</v>
      </c>
      <c r="AY32" t="s">
        <v>301</v>
      </c>
      <c r="BC32" t="s">
        <v>301</v>
      </c>
      <c r="BH32" t="s">
        <v>299</v>
      </c>
      <c r="BK32" t="s">
        <v>301</v>
      </c>
      <c r="BT32" t="s">
        <v>299</v>
      </c>
      <c r="BU32" t="s">
        <v>309</v>
      </c>
      <c r="BV32" t="s">
        <v>310</v>
      </c>
      <c r="BW32" t="s">
        <v>412</v>
      </c>
      <c r="BY32" t="s">
        <v>331</v>
      </c>
      <c r="BZ32" t="s">
        <v>301</v>
      </c>
      <c r="CA32" t="s">
        <v>314</v>
      </c>
      <c r="CB32">
        <v>5</v>
      </c>
      <c r="CD32" t="s">
        <v>315</v>
      </c>
      <c r="CE32" t="s">
        <v>316</v>
      </c>
      <c r="CF32" t="s">
        <v>304</v>
      </c>
      <c r="CK32" s="2">
        <v>45566</v>
      </c>
      <c r="CL32" t="s">
        <v>334</v>
      </c>
      <c r="CM32" t="s">
        <v>318</v>
      </c>
      <c r="CN32" t="s">
        <v>301</v>
      </c>
      <c r="CP32" t="s">
        <v>406</v>
      </c>
      <c r="CU32" t="s">
        <v>299</v>
      </c>
      <c r="CY32" t="s">
        <v>323</v>
      </c>
      <c r="DA32" t="s">
        <v>299</v>
      </c>
      <c r="DB32" t="s">
        <v>299</v>
      </c>
      <c r="DC32" t="s">
        <v>299</v>
      </c>
      <c r="DD32" t="s">
        <v>299</v>
      </c>
      <c r="DS32" t="s">
        <v>299</v>
      </c>
      <c r="DV32" t="s">
        <v>299</v>
      </c>
      <c r="DW32" t="s">
        <v>324</v>
      </c>
      <c r="EC32" t="s">
        <v>299</v>
      </c>
      <c r="ED32" t="s">
        <v>299</v>
      </c>
      <c r="EE32" t="s">
        <v>325</v>
      </c>
      <c r="EF32" t="s">
        <v>299</v>
      </c>
      <c r="EH32" t="s">
        <v>326</v>
      </c>
      <c r="EK32" t="s">
        <v>304</v>
      </c>
    </row>
    <row r="33" spans="1:141">
      <c r="A33">
        <v>20133434</v>
      </c>
      <c r="B33">
        <v>9007836</v>
      </c>
      <c r="C33" t="s">
        <v>392</v>
      </c>
      <c r="D33" t="s">
        <v>439</v>
      </c>
      <c r="E33" t="s">
        <v>423</v>
      </c>
      <c r="F33" s="1">
        <v>42564</v>
      </c>
      <c r="H33" t="s">
        <v>341</v>
      </c>
      <c r="I33" t="s">
        <v>297</v>
      </c>
      <c r="J33" t="s">
        <v>298</v>
      </c>
      <c r="P33" t="s">
        <v>299</v>
      </c>
      <c r="Q33" t="str">
        <f>"КАЗАХСТАН, ТУРКЕСТАНСКАЯ ОБЛ., КАЗЫГУРТСКИЙ РАЙОН, Жанабазарский, Тилектес, 21"</f>
        <v>КАЗАХСТАН, ТУРКЕСТАНСКАЯ ОБЛ., КАЗЫГУРТСКИЙ РАЙОН, Жанабазарский, Тилектес, 21</v>
      </c>
      <c r="R33" t="str">
        <f>"ҚАЗАҚСТАН, ТҮРКІСТАН ОБЛ., ҚАЗЫҒҰРТ АУДАНЫ, Жанабазарский, Тилектес, 21"</f>
        <v>ҚАЗАҚСТАН, ТҮРКІСТАН ОБЛ., ҚАЗЫҒҰРТ АУДАНЫ, Жанабазарский, Тилектес, 21</v>
      </c>
      <c r="S33" t="str">
        <f>"Жанабазарский, Тилектес, 21"</f>
        <v>Жанабазарский, Тилектес, 21</v>
      </c>
      <c r="T33" t="str">
        <f>"Жанабазарский, Тилектес, 21"</f>
        <v>Жанабазарский, Тилектес, 21</v>
      </c>
      <c r="AB33" t="str">
        <f>"2022-05-18T00:00:00"</f>
        <v>2022-05-18T00:00:00</v>
      </c>
      <c r="AC33" t="str">
        <f>"117"</f>
        <v>117</v>
      </c>
      <c r="AD33" t="str">
        <f>"2024-09-01T13:23:15"</f>
        <v>2024-09-01T13:23:15</v>
      </c>
      <c r="AE33" t="str">
        <f>"2025-05-25T13:23:15"</f>
        <v>2025-05-25T13:23:15</v>
      </c>
      <c r="AF33" t="s">
        <v>436</v>
      </c>
      <c r="AH33" t="s">
        <v>437</v>
      </c>
      <c r="AJ33" t="s">
        <v>461</v>
      </c>
      <c r="AO33" t="s">
        <v>303</v>
      </c>
      <c r="AS33" t="s">
        <v>299</v>
      </c>
      <c r="AV33" t="s">
        <v>305</v>
      </c>
      <c r="AW33">
        <v>2</v>
      </c>
      <c r="AX33" t="s">
        <v>306</v>
      </c>
      <c r="AY33" t="s">
        <v>301</v>
      </c>
      <c r="BC33" t="s">
        <v>301</v>
      </c>
      <c r="BH33" t="s">
        <v>299</v>
      </c>
      <c r="BK33" t="s">
        <v>301</v>
      </c>
      <c r="BT33" t="s">
        <v>299</v>
      </c>
      <c r="BU33" t="s">
        <v>309</v>
      </c>
      <c r="BV33" t="s">
        <v>310</v>
      </c>
      <c r="BW33" t="s">
        <v>412</v>
      </c>
      <c r="BX33" t="s">
        <v>311</v>
      </c>
      <c r="BY33" t="s">
        <v>372</v>
      </c>
      <c r="BZ33" t="s">
        <v>301</v>
      </c>
      <c r="CA33" t="s">
        <v>314</v>
      </c>
      <c r="CB33">
        <v>5</v>
      </c>
      <c r="CD33" t="s">
        <v>315</v>
      </c>
      <c r="CE33" t="s">
        <v>316</v>
      </c>
      <c r="CF33" t="s">
        <v>304</v>
      </c>
      <c r="CK33" s="2">
        <v>45566</v>
      </c>
      <c r="CL33" t="s">
        <v>334</v>
      </c>
      <c r="CM33" t="s">
        <v>318</v>
      </c>
      <c r="CN33" t="s">
        <v>301</v>
      </c>
      <c r="CP33" t="s">
        <v>406</v>
      </c>
      <c r="CU33" t="s">
        <v>299</v>
      </c>
      <c r="CY33" t="s">
        <v>323</v>
      </c>
      <c r="DA33" t="s">
        <v>299</v>
      </c>
      <c r="DB33" t="s">
        <v>299</v>
      </c>
      <c r="DC33" t="s">
        <v>299</v>
      </c>
      <c r="DD33" t="s">
        <v>299</v>
      </c>
      <c r="DS33" t="s">
        <v>299</v>
      </c>
      <c r="DV33" t="s">
        <v>299</v>
      </c>
      <c r="DW33" t="s">
        <v>324</v>
      </c>
      <c r="EC33" t="s">
        <v>299</v>
      </c>
      <c r="ED33" t="s">
        <v>299</v>
      </c>
      <c r="EE33" t="s">
        <v>325</v>
      </c>
      <c r="EF33" t="s">
        <v>299</v>
      </c>
      <c r="EG33" t="s">
        <v>396</v>
      </c>
      <c r="EH33" t="s">
        <v>469</v>
      </c>
      <c r="EI33" t="s">
        <v>354</v>
      </c>
      <c r="EK33" t="s">
        <v>304</v>
      </c>
    </row>
    <row r="34" spans="1:141">
      <c r="A34">
        <v>20133465</v>
      </c>
      <c r="B34">
        <v>7363461</v>
      </c>
      <c r="C34" t="s">
        <v>470</v>
      </c>
      <c r="D34" t="s">
        <v>471</v>
      </c>
      <c r="E34" t="s">
        <v>472</v>
      </c>
      <c r="F34" s="1">
        <v>42297</v>
      </c>
      <c r="H34" t="s">
        <v>341</v>
      </c>
      <c r="I34" t="s">
        <v>297</v>
      </c>
      <c r="J34" t="s">
        <v>298</v>
      </c>
      <c r="P34" t="s">
        <v>299</v>
      </c>
      <c r="Q34" t="str">
        <f>"КАЗАХСТАН, ТУРКЕСТАНСКАЯ ОБЛ., КАЗЫГУРТСКИЙ РАЙОН, Жанабазарский, Тилектес, 107"</f>
        <v>КАЗАХСТАН, ТУРКЕСТАНСКАЯ ОБЛ., КАЗЫГУРТСКИЙ РАЙОН, Жанабазарский, Тилектес, 107</v>
      </c>
      <c r="R34" t="str">
        <f>"ҚАЗАҚСТАН, ТҮРКІСТАН ОБЛ., ҚАЗЫҒҰРТ АУДАНЫ, Жанабазарский, Тилектес, 107"</f>
        <v>ҚАЗАҚСТАН, ТҮРКІСТАН ОБЛ., ҚАЗЫҒҰРТ АУДАНЫ, Жанабазарский, Тилектес, 107</v>
      </c>
      <c r="S34" t="str">
        <f>"Жанабазарский, Тилектес, 107"</f>
        <v>Жанабазарский, Тилектес, 107</v>
      </c>
      <c r="T34" t="str">
        <f>"Жанабазарский, Тилектес, 107"</f>
        <v>Жанабазарский, Тилектес, 107</v>
      </c>
      <c r="AB34" t="str">
        <f>"2020-08-25T00:00:00"</f>
        <v>2020-08-25T00:00:00</v>
      </c>
      <c r="AC34" t="str">
        <f>"40"</f>
        <v>40</v>
      </c>
      <c r="AD34" t="str">
        <f>"2025-09-01T09:58:12"</f>
        <v>2025-09-01T09:58:12</v>
      </c>
      <c r="AE34" t="str">
        <f>"2026-05-25T09:58:12"</f>
        <v>2026-05-25T09:58:12</v>
      </c>
      <c r="AF34" t="s">
        <v>436</v>
      </c>
      <c r="AH34" t="s">
        <v>400</v>
      </c>
      <c r="AJ34" t="s">
        <v>441</v>
      </c>
      <c r="AO34" t="s">
        <v>303</v>
      </c>
      <c r="AP34" t="s">
        <v>299</v>
      </c>
      <c r="AS34" t="s">
        <v>299</v>
      </c>
      <c r="AV34" t="s">
        <v>305</v>
      </c>
      <c r="AW34">
        <v>2</v>
      </c>
      <c r="AX34" t="s">
        <v>306</v>
      </c>
      <c r="AY34" t="s">
        <v>301</v>
      </c>
      <c r="BC34" t="s">
        <v>301</v>
      </c>
      <c r="BH34" t="s">
        <v>299</v>
      </c>
      <c r="BK34" t="s">
        <v>301</v>
      </c>
      <c r="BT34" t="s">
        <v>299</v>
      </c>
      <c r="BU34" t="s">
        <v>309</v>
      </c>
      <c r="BV34" t="s">
        <v>310</v>
      </c>
      <c r="BW34" t="s">
        <v>311</v>
      </c>
      <c r="BX34" t="s">
        <v>312</v>
      </c>
      <c r="BY34" t="s">
        <v>313</v>
      </c>
      <c r="BZ34" t="s">
        <v>301</v>
      </c>
      <c r="CA34" t="s">
        <v>314</v>
      </c>
      <c r="CB34">
        <v>4</v>
      </c>
      <c r="CD34" t="s">
        <v>315</v>
      </c>
      <c r="CE34" t="s">
        <v>316</v>
      </c>
      <c r="CF34" t="s">
        <v>304</v>
      </c>
      <c r="CL34" t="s">
        <v>317</v>
      </c>
      <c r="CM34" t="s">
        <v>318</v>
      </c>
      <c r="CN34" t="s">
        <v>301</v>
      </c>
      <c r="CP34" t="s">
        <v>406</v>
      </c>
      <c r="CU34" t="s">
        <v>299</v>
      </c>
      <c r="CY34" t="s">
        <v>323</v>
      </c>
      <c r="DA34" t="s">
        <v>299</v>
      </c>
      <c r="DB34" t="s">
        <v>299</v>
      </c>
      <c r="DC34" t="s">
        <v>299</v>
      </c>
      <c r="DD34" t="s">
        <v>299</v>
      </c>
      <c r="DS34" t="s">
        <v>299</v>
      </c>
      <c r="DV34" t="s">
        <v>299</v>
      </c>
      <c r="DW34" t="s">
        <v>324</v>
      </c>
      <c r="EC34" t="s">
        <v>299</v>
      </c>
      <c r="ED34" t="s">
        <v>299</v>
      </c>
      <c r="EE34" t="s">
        <v>325</v>
      </c>
      <c r="EF34" t="s">
        <v>299</v>
      </c>
      <c r="EH34" t="s">
        <v>353</v>
      </c>
      <c r="EI34" t="s">
        <v>354</v>
      </c>
      <c r="EK34" t="s">
        <v>304</v>
      </c>
    </row>
    <row r="35" spans="1:141">
      <c r="A35">
        <v>20133487</v>
      </c>
      <c r="B35">
        <v>7376861</v>
      </c>
      <c r="C35" t="s">
        <v>473</v>
      </c>
      <c r="D35" t="s">
        <v>474</v>
      </c>
      <c r="E35" t="s">
        <v>475</v>
      </c>
      <c r="F35" s="1">
        <v>42305</v>
      </c>
      <c r="H35" t="s">
        <v>341</v>
      </c>
      <c r="I35" t="s">
        <v>297</v>
      </c>
      <c r="J35" t="s">
        <v>298</v>
      </c>
      <c r="P35" t="s">
        <v>299</v>
      </c>
      <c r="Q35" t="str">
        <f>"КАЗАХСТАН, ТУРКЕСТАНСКАЯ ОБЛ., КАЗЫГУРТСКИЙ РАЙОН, Жанабазарский, Тилектес, 45"</f>
        <v>КАЗАХСТАН, ТУРКЕСТАНСКАЯ ОБЛ., КАЗЫГУРТСКИЙ РАЙОН, Жанабазарский, Тилектес, 45</v>
      </c>
      <c r="R35" t="str">
        <f>"ҚАЗАҚСТАН, ТҮРКІСТАН ОБЛ., ҚАЗЫҒҰРТ АУДАНЫ, Жанабазарский, Тилектес, 45"</f>
        <v>ҚАЗАҚСТАН, ТҮРКІСТАН ОБЛ., ҚАЗЫҒҰРТ АУДАНЫ, Жанабазарский, Тилектес, 45</v>
      </c>
      <c r="S35" t="str">
        <f>"Жанабазарский, Тилектес, 45"</f>
        <v>Жанабазарский, Тилектес, 45</v>
      </c>
      <c r="T35" t="str">
        <f>"Жанабазарский, Тилектес, 45"</f>
        <v>Жанабазарский, Тилектес, 45</v>
      </c>
      <c r="AB35" t="str">
        <f>"2020-08-25T00:00:00"</f>
        <v>2020-08-25T00:00:00</v>
      </c>
      <c r="AC35" t="str">
        <f>"40"</f>
        <v>40</v>
      </c>
      <c r="AD35" t="str">
        <f>"2025-09-01T10:02:38"</f>
        <v>2025-09-01T10:02:38</v>
      </c>
      <c r="AE35" t="str">
        <f>"2026-05-25T10:02:38"</f>
        <v>2026-05-25T10:02:38</v>
      </c>
      <c r="AF35" t="s">
        <v>436</v>
      </c>
      <c r="AH35" t="s">
        <v>362</v>
      </c>
      <c r="AJ35" t="s">
        <v>441</v>
      </c>
      <c r="AO35" t="s">
        <v>303</v>
      </c>
      <c r="AP35" t="s">
        <v>299</v>
      </c>
      <c r="AS35" t="s">
        <v>299</v>
      </c>
      <c r="AV35" t="s">
        <v>305</v>
      </c>
      <c r="AW35">
        <v>2</v>
      </c>
      <c r="AX35" t="s">
        <v>306</v>
      </c>
      <c r="AY35" t="s">
        <v>301</v>
      </c>
      <c r="BC35" t="s">
        <v>301</v>
      </c>
      <c r="BH35" t="s">
        <v>299</v>
      </c>
      <c r="BK35" t="s">
        <v>301</v>
      </c>
      <c r="BT35" t="s">
        <v>299</v>
      </c>
      <c r="BU35" t="s">
        <v>309</v>
      </c>
      <c r="BV35" t="s">
        <v>310</v>
      </c>
      <c r="BW35" t="s">
        <v>311</v>
      </c>
      <c r="BX35" t="s">
        <v>312</v>
      </c>
      <c r="BY35" t="s">
        <v>313</v>
      </c>
      <c r="BZ35" t="s">
        <v>301</v>
      </c>
      <c r="CA35" t="s">
        <v>314</v>
      </c>
      <c r="CB35">
        <v>3</v>
      </c>
      <c r="CD35" t="s">
        <v>315</v>
      </c>
      <c r="CE35" t="s">
        <v>316</v>
      </c>
      <c r="CF35" t="s">
        <v>304</v>
      </c>
      <c r="CL35" t="s">
        <v>317</v>
      </c>
      <c r="CM35" t="s">
        <v>318</v>
      </c>
      <c r="CN35" t="s">
        <v>301</v>
      </c>
      <c r="CP35" t="s">
        <v>406</v>
      </c>
      <c r="CU35" t="s">
        <v>299</v>
      </c>
      <c r="CY35" t="s">
        <v>323</v>
      </c>
      <c r="DA35" t="s">
        <v>299</v>
      </c>
      <c r="DB35" t="s">
        <v>299</v>
      </c>
      <c r="DC35" t="s">
        <v>299</v>
      </c>
      <c r="DD35" t="s">
        <v>299</v>
      </c>
      <c r="DS35" t="s">
        <v>299</v>
      </c>
      <c r="DV35" t="s">
        <v>299</v>
      </c>
      <c r="DW35" t="s">
        <v>324</v>
      </c>
      <c r="EC35" t="s">
        <v>299</v>
      </c>
      <c r="ED35" t="s">
        <v>299</v>
      </c>
      <c r="EE35" t="s">
        <v>325</v>
      </c>
      <c r="EF35" t="s">
        <v>299</v>
      </c>
      <c r="EG35" t="s">
        <v>396</v>
      </c>
      <c r="EH35" t="s">
        <v>353</v>
      </c>
      <c r="EI35" t="s">
        <v>476</v>
      </c>
      <c r="EK35" t="s">
        <v>304</v>
      </c>
    </row>
    <row r="36" spans="1:141">
      <c r="A36">
        <v>20828503</v>
      </c>
      <c r="B36">
        <v>9004519</v>
      </c>
      <c r="C36" t="s">
        <v>470</v>
      </c>
      <c r="D36" t="s">
        <v>345</v>
      </c>
      <c r="E36" t="s">
        <v>472</v>
      </c>
      <c r="F36" s="1">
        <v>42727</v>
      </c>
      <c r="H36" t="s">
        <v>341</v>
      </c>
      <c r="I36" t="s">
        <v>297</v>
      </c>
      <c r="J36" t="s">
        <v>298</v>
      </c>
      <c r="P36" t="s">
        <v>299</v>
      </c>
      <c r="Q36" t="str">
        <f>"КАЗАХСТАН, ТУРКЕСТАНСКАЯ ОБЛ., КАЗЫГУРТСКИЙ РАЙОН, Жанабазарский, Тилектес, 107"</f>
        <v>КАЗАХСТАН, ТУРКЕСТАНСКАЯ ОБЛ., КАЗЫГУРТСКИЙ РАЙОН, Жанабазарский, Тилектес, 107</v>
      </c>
      <c r="R36" t="str">
        <f>"ҚАЗАҚСТАН, ТҮРКІСТАН ОБЛ., ҚАЗЫҒҰРТ АУДАНЫ, Жанабазарский, Тилектес, 107"</f>
        <v>ҚАЗАҚСТАН, ТҮРКІСТАН ОБЛ., ҚАЗЫҒҰРТ АУДАНЫ, Жанабазарский, Тилектес, 107</v>
      </c>
      <c r="S36" t="str">
        <f>"Жанабазарский, Тилектес, 107"</f>
        <v>Жанабазарский, Тилектес, 107</v>
      </c>
      <c r="T36" t="str">
        <f>"Жанабазарский, Тилектес, 107"</f>
        <v>Жанабазарский, Тилектес, 107</v>
      </c>
      <c r="AB36" t="str">
        <f>"2022-05-18T00:00:00"</f>
        <v>2022-05-18T00:00:00</v>
      </c>
      <c r="AC36" t="str">
        <f>"117"</f>
        <v>117</v>
      </c>
      <c r="AD36" t="str">
        <f>"2024-09-01T13:23:27"</f>
        <v>2024-09-01T13:23:27</v>
      </c>
      <c r="AE36" t="str">
        <f>"2025-05-25T13:23:27"</f>
        <v>2025-05-25T13:23:27</v>
      </c>
      <c r="AF36" t="s">
        <v>436</v>
      </c>
      <c r="AH36" t="s">
        <v>400</v>
      </c>
      <c r="AJ36" t="s">
        <v>461</v>
      </c>
      <c r="AO36" t="s">
        <v>303</v>
      </c>
      <c r="AS36" t="s">
        <v>299</v>
      </c>
      <c r="AV36" t="s">
        <v>305</v>
      </c>
      <c r="AW36">
        <v>2</v>
      </c>
      <c r="AX36" t="s">
        <v>306</v>
      </c>
      <c r="AY36" t="s">
        <v>301</v>
      </c>
      <c r="BC36" t="s">
        <v>301</v>
      </c>
      <c r="BH36" t="s">
        <v>299</v>
      </c>
      <c r="BK36" t="s">
        <v>301</v>
      </c>
      <c r="BT36" t="s">
        <v>299</v>
      </c>
      <c r="BU36" t="s">
        <v>309</v>
      </c>
      <c r="BV36" t="s">
        <v>310</v>
      </c>
      <c r="BW36" t="s">
        <v>412</v>
      </c>
      <c r="BX36" t="s">
        <v>311</v>
      </c>
      <c r="BY36" t="s">
        <v>313</v>
      </c>
      <c r="BZ36" t="s">
        <v>301</v>
      </c>
      <c r="CA36" t="s">
        <v>314</v>
      </c>
      <c r="CB36">
        <v>4</v>
      </c>
      <c r="CD36" t="s">
        <v>315</v>
      </c>
      <c r="CE36" t="s">
        <v>316</v>
      </c>
      <c r="CF36" t="s">
        <v>304</v>
      </c>
      <c r="CK36" s="2">
        <v>45566</v>
      </c>
      <c r="CL36" t="s">
        <v>334</v>
      </c>
      <c r="CM36" t="s">
        <v>318</v>
      </c>
      <c r="CN36" t="s">
        <v>301</v>
      </c>
      <c r="CP36" t="s">
        <v>406</v>
      </c>
      <c r="CU36" t="s">
        <v>299</v>
      </c>
      <c r="CY36" t="s">
        <v>323</v>
      </c>
      <c r="DA36" t="s">
        <v>299</v>
      </c>
      <c r="DB36" t="s">
        <v>299</v>
      </c>
      <c r="DC36" t="s">
        <v>299</v>
      </c>
      <c r="DD36" t="s">
        <v>299</v>
      </c>
      <c r="DS36" t="s">
        <v>299</v>
      </c>
      <c r="DV36" t="s">
        <v>299</v>
      </c>
      <c r="DW36" t="s">
        <v>324</v>
      </c>
      <c r="EC36" t="s">
        <v>299</v>
      </c>
      <c r="ED36" t="s">
        <v>299</v>
      </c>
      <c r="EE36" t="s">
        <v>325</v>
      </c>
      <c r="EF36" t="s">
        <v>299</v>
      </c>
      <c r="EH36" t="s">
        <v>326</v>
      </c>
      <c r="EK36" t="s">
        <v>304</v>
      </c>
    </row>
    <row r="37" spans="1:141">
      <c r="A37">
        <v>21877380</v>
      </c>
      <c r="B37">
        <v>4865165</v>
      </c>
      <c r="C37" t="s">
        <v>444</v>
      </c>
      <c r="D37" t="s">
        <v>360</v>
      </c>
      <c r="E37" t="s">
        <v>446</v>
      </c>
      <c r="F37" s="1">
        <v>41646</v>
      </c>
      <c r="H37" t="s">
        <v>296</v>
      </c>
      <c r="I37" t="s">
        <v>297</v>
      </c>
      <c r="J37" t="s">
        <v>298</v>
      </c>
      <c r="P37" t="s">
        <v>299</v>
      </c>
      <c r="Q37" t="str">
        <f>"КАЗАХСТАН, ТУРКЕСТАНСКАЯ ОБЛ., КАЗЫГУРТСКИЙ РАЙОН, Жанабазарский, Тилектес, 53"</f>
        <v>КАЗАХСТАН, ТУРКЕСТАНСКАЯ ОБЛ., КАЗЫГУРТСКИЙ РАЙОН, Жанабазарский, Тилектес, 53</v>
      </c>
      <c r="R37" t="str">
        <f>"ҚАЗАҚСТАН, ТҮРКІСТАН ОБЛ., ҚАЗЫҒҰРТ АУДАНЫ, Жанабазарский, Тилектес, 53"</f>
        <v>ҚАЗАҚСТАН, ТҮРКІСТАН ОБЛ., ҚАЗЫҒҰРТ АУДАНЫ, Жанабазарский, Тилектес, 53</v>
      </c>
      <c r="S37" t="str">
        <f>"Жанабазарский, Тилектес, 53"</f>
        <v>Жанабазарский, Тилектес, 53</v>
      </c>
      <c r="T37" t="str">
        <f>"Жанабазарский, Тилектес, 53"</f>
        <v>Жанабазарский, Тилектес, 53</v>
      </c>
      <c r="AB37" t="str">
        <f>"2022-01-10T00:00:00"</f>
        <v>2022-01-10T00:00:00</v>
      </c>
      <c r="AC37" t="str">
        <f>"88"</f>
        <v>88</v>
      </c>
      <c r="AD37" t="str">
        <f>"2024-09-01T13:45:32"</f>
        <v>2024-09-01T13:45:32</v>
      </c>
      <c r="AE37" t="str">
        <f>"2025-05-25T13:45:32"</f>
        <v>2025-05-25T13:45:32</v>
      </c>
      <c r="AF37" t="s">
        <v>436</v>
      </c>
      <c r="AH37" t="s">
        <v>400</v>
      </c>
      <c r="AJ37" t="s">
        <v>430</v>
      </c>
      <c r="AO37" t="s">
        <v>303</v>
      </c>
      <c r="AS37" t="s">
        <v>299</v>
      </c>
      <c r="AV37" t="s">
        <v>305</v>
      </c>
      <c r="AW37">
        <v>2</v>
      </c>
      <c r="AX37" t="s">
        <v>306</v>
      </c>
      <c r="AY37" t="s">
        <v>301</v>
      </c>
      <c r="BC37" t="s">
        <v>301</v>
      </c>
      <c r="BH37" t="s">
        <v>299</v>
      </c>
      <c r="BK37" t="s">
        <v>301</v>
      </c>
      <c r="BT37" t="s">
        <v>299</v>
      </c>
      <c r="BU37" t="s">
        <v>309</v>
      </c>
      <c r="BV37" t="s">
        <v>310</v>
      </c>
      <c r="BW37" t="s">
        <v>311</v>
      </c>
      <c r="BX37" t="s">
        <v>312</v>
      </c>
      <c r="BY37" t="s">
        <v>313</v>
      </c>
      <c r="BZ37" t="s">
        <v>301</v>
      </c>
      <c r="CA37" t="s">
        <v>314</v>
      </c>
      <c r="CB37">
        <v>3</v>
      </c>
      <c r="CD37" t="s">
        <v>315</v>
      </c>
      <c r="CE37" t="s">
        <v>316</v>
      </c>
      <c r="CF37" t="s">
        <v>304</v>
      </c>
      <c r="CL37" t="s">
        <v>431</v>
      </c>
      <c r="CM37" t="s">
        <v>318</v>
      </c>
      <c r="CN37" t="s">
        <v>301</v>
      </c>
      <c r="CP37" t="s">
        <v>319</v>
      </c>
      <c r="CQ37" t="s">
        <v>320</v>
      </c>
      <c r="CR37" t="s">
        <v>321</v>
      </c>
      <c r="CS37" t="s">
        <v>301</v>
      </c>
      <c r="CT37" t="s">
        <v>477</v>
      </c>
      <c r="CU37" t="s">
        <v>299</v>
      </c>
      <c r="CY37" t="s">
        <v>323</v>
      </c>
      <c r="DA37" t="s">
        <v>299</v>
      </c>
      <c r="DB37" t="s">
        <v>299</v>
      </c>
      <c r="DC37" t="s">
        <v>299</v>
      </c>
      <c r="DD37" t="s">
        <v>299</v>
      </c>
      <c r="DS37" t="s">
        <v>299</v>
      </c>
      <c r="DV37" t="s">
        <v>299</v>
      </c>
      <c r="DW37" t="s">
        <v>324</v>
      </c>
      <c r="EC37" t="s">
        <v>299</v>
      </c>
      <c r="ED37" t="s">
        <v>299</v>
      </c>
      <c r="EE37" t="s">
        <v>325</v>
      </c>
      <c r="EF37" t="s">
        <v>299</v>
      </c>
      <c r="EH37" t="s">
        <v>326</v>
      </c>
      <c r="EK37" t="s">
        <v>304</v>
      </c>
    </row>
    <row r="38" spans="1:141">
      <c r="A38">
        <v>22510731</v>
      </c>
      <c r="B38">
        <v>8994356</v>
      </c>
      <c r="C38" t="s">
        <v>478</v>
      </c>
      <c r="D38" t="s">
        <v>479</v>
      </c>
      <c r="E38" t="s">
        <v>480</v>
      </c>
      <c r="F38" s="1">
        <v>42535</v>
      </c>
      <c r="H38" t="s">
        <v>341</v>
      </c>
      <c r="I38" t="s">
        <v>297</v>
      </c>
      <c r="J38" t="s">
        <v>298</v>
      </c>
      <c r="P38" t="s">
        <v>299</v>
      </c>
      <c r="Q38" t="str">
        <f>"КАЗАХСТАН, ТУРКЕСТАНСКАЯ ОБЛ., КАЗЫГУРТСКИЙ РАЙОН, ЖАНАБАЗАР, 43"</f>
        <v>КАЗАХСТАН, ТУРКЕСТАНСКАЯ ОБЛ., КАЗЫГУРТСКИЙ РАЙОН, ЖАНАБАЗАР, 43</v>
      </c>
      <c r="R38" t="str">
        <f>"ҚАЗАҚСТАН, ТҮРКІСТАН ОБЛ., ҚАЗЫҒҰРТ АУДАНЫ, ЖАНАБАЗАР, 43"</f>
        <v>ҚАЗАҚСТАН, ТҮРКІСТАН ОБЛ., ҚАЗЫҒҰРТ АУДАНЫ, ЖАНАБАЗАР, 43</v>
      </c>
      <c r="S38" t="str">
        <f>"ЖАНАБАЗАР, 43"</f>
        <v>ЖАНАБАЗАР, 43</v>
      </c>
      <c r="T38" t="str">
        <f>"ЖАНАБАЗАР, 43"</f>
        <v>ЖАНАБАЗАР, 43</v>
      </c>
      <c r="AB38" t="str">
        <f>"2022-05-18T00:00:00"</f>
        <v>2022-05-18T00:00:00</v>
      </c>
      <c r="AC38" t="str">
        <f>"117"</f>
        <v>117</v>
      </c>
      <c r="AD38" t="str">
        <f>"2024-09-01T13:25:07"</f>
        <v>2024-09-01T13:25:07</v>
      </c>
      <c r="AE38" t="str">
        <f>"2025-05-25T13:25:07"</f>
        <v>2025-05-25T13:25:07</v>
      </c>
      <c r="AF38" t="s">
        <v>436</v>
      </c>
      <c r="AH38" t="s">
        <v>437</v>
      </c>
      <c r="AJ38" t="s">
        <v>461</v>
      </c>
      <c r="AO38" t="s">
        <v>303</v>
      </c>
      <c r="AS38" t="s">
        <v>299</v>
      </c>
      <c r="AV38" t="s">
        <v>305</v>
      </c>
      <c r="AW38">
        <v>2</v>
      </c>
      <c r="AX38" t="s">
        <v>306</v>
      </c>
      <c r="AY38" t="s">
        <v>301</v>
      </c>
      <c r="BC38" t="s">
        <v>301</v>
      </c>
      <c r="BH38" t="s">
        <v>299</v>
      </c>
      <c r="BK38" t="s">
        <v>301</v>
      </c>
      <c r="BT38" t="s">
        <v>299</v>
      </c>
      <c r="BU38" t="s">
        <v>309</v>
      </c>
      <c r="BV38" t="s">
        <v>310</v>
      </c>
      <c r="BW38" t="s">
        <v>412</v>
      </c>
      <c r="BX38" t="s">
        <v>311</v>
      </c>
      <c r="BY38" t="s">
        <v>372</v>
      </c>
      <c r="BZ38" t="s">
        <v>301</v>
      </c>
      <c r="CA38" t="s">
        <v>314</v>
      </c>
      <c r="CB38">
        <v>5</v>
      </c>
      <c r="CD38" t="s">
        <v>315</v>
      </c>
      <c r="CE38" t="s">
        <v>316</v>
      </c>
      <c r="CF38" t="s">
        <v>304</v>
      </c>
      <c r="CK38" s="2">
        <v>45566</v>
      </c>
      <c r="CL38" t="s">
        <v>334</v>
      </c>
      <c r="CM38" t="s">
        <v>318</v>
      </c>
      <c r="CN38" t="s">
        <v>301</v>
      </c>
      <c r="CP38" t="s">
        <v>406</v>
      </c>
      <c r="CU38" t="s">
        <v>299</v>
      </c>
      <c r="CY38" t="s">
        <v>323</v>
      </c>
      <c r="DA38" t="s">
        <v>299</v>
      </c>
      <c r="DB38" t="s">
        <v>299</v>
      </c>
      <c r="DC38" t="s">
        <v>299</v>
      </c>
      <c r="DD38" t="s">
        <v>299</v>
      </c>
      <c r="DS38" t="s">
        <v>299</v>
      </c>
      <c r="DV38" t="s">
        <v>299</v>
      </c>
      <c r="DW38" t="s">
        <v>324</v>
      </c>
      <c r="EC38" t="s">
        <v>299</v>
      </c>
      <c r="ED38" t="s">
        <v>299</v>
      </c>
      <c r="EE38" t="s">
        <v>325</v>
      </c>
      <c r="EF38" t="s">
        <v>299</v>
      </c>
      <c r="EH38" t="s">
        <v>326</v>
      </c>
      <c r="EK38" t="s">
        <v>299</v>
      </c>
    </row>
    <row r="39" spans="1:141">
      <c r="A39">
        <v>22510735</v>
      </c>
      <c r="B39">
        <v>4866434</v>
      </c>
      <c r="C39" t="s">
        <v>481</v>
      </c>
      <c r="D39" t="s">
        <v>360</v>
      </c>
      <c r="E39" t="s">
        <v>482</v>
      </c>
      <c r="F39" s="1">
        <v>42575</v>
      </c>
      <c r="H39" t="s">
        <v>296</v>
      </c>
      <c r="I39" t="s">
        <v>297</v>
      </c>
      <c r="J39" t="s">
        <v>298</v>
      </c>
      <c r="P39" t="s">
        <v>299</v>
      </c>
      <c r="Q39" t="str">
        <f>"КАЗАХСТАН, ТУРКЕСТАНСКАЯ ОБЛ., КАЗЫГУРТСКИЙ РАЙОН, Жанабазарский, Тилектес, 42"</f>
        <v>КАЗАХСТАН, ТУРКЕСТАНСКАЯ ОБЛ., КАЗЫГУРТСКИЙ РАЙОН, Жанабазарский, Тилектес, 42</v>
      </c>
      <c r="R39" t="str">
        <f>"ҚАЗАҚСТАН, ТҮРКІСТАН ОБЛ., ҚАЗЫҒҰРТ АУДАНЫ, Жанабазарский, Тилектес, 42"</f>
        <v>ҚАЗАҚСТАН, ТҮРКІСТАН ОБЛ., ҚАЗЫҒҰРТ АУДАНЫ, Жанабазарский, Тилектес, 42</v>
      </c>
      <c r="S39" t="str">
        <f>"Жанабазарский, Тилектес, 42"</f>
        <v>Жанабазарский, Тилектес, 42</v>
      </c>
      <c r="T39" t="str">
        <f>"Жанабазарский, Тилектес, 42"</f>
        <v>Жанабазарский, Тилектес, 42</v>
      </c>
      <c r="AB39" t="str">
        <f>"2022-05-18T00:00:00"</f>
        <v>2022-05-18T00:00:00</v>
      </c>
      <c r="AC39" t="str">
        <f>"117"</f>
        <v>117</v>
      </c>
      <c r="AD39" t="str">
        <f>"2024-09-01T13:25:12"</f>
        <v>2024-09-01T13:25:12</v>
      </c>
      <c r="AE39" t="str">
        <f>"2025-05-25T13:25:12"</f>
        <v>2025-05-25T13:25:12</v>
      </c>
      <c r="AF39" t="s">
        <v>436</v>
      </c>
      <c r="AH39" t="s">
        <v>437</v>
      </c>
      <c r="AJ39" t="s">
        <v>461</v>
      </c>
      <c r="AO39" t="s">
        <v>303</v>
      </c>
      <c r="AS39" t="s">
        <v>299</v>
      </c>
      <c r="AV39" t="s">
        <v>305</v>
      </c>
      <c r="AW39">
        <v>2</v>
      </c>
      <c r="AX39" t="s">
        <v>306</v>
      </c>
      <c r="AY39" t="s">
        <v>301</v>
      </c>
      <c r="BC39" t="s">
        <v>301</v>
      </c>
      <c r="BH39" t="s">
        <v>299</v>
      </c>
      <c r="BK39" t="s">
        <v>301</v>
      </c>
      <c r="BT39" t="s">
        <v>299</v>
      </c>
      <c r="BU39" t="s">
        <v>309</v>
      </c>
      <c r="BV39" t="s">
        <v>310</v>
      </c>
      <c r="BW39" t="s">
        <v>412</v>
      </c>
      <c r="BX39" t="s">
        <v>311</v>
      </c>
      <c r="BY39" t="s">
        <v>372</v>
      </c>
      <c r="BZ39" t="s">
        <v>301</v>
      </c>
      <c r="CA39" t="s">
        <v>314</v>
      </c>
      <c r="CB39">
        <v>5</v>
      </c>
      <c r="CD39" t="s">
        <v>315</v>
      </c>
      <c r="CE39" t="s">
        <v>316</v>
      </c>
      <c r="CF39" t="s">
        <v>304</v>
      </c>
      <c r="CK39" s="2">
        <v>45566</v>
      </c>
      <c r="CL39" t="s">
        <v>334</v>
      </c>
      <c r="CM39" t="s">
        <v>318</v>
      </c>
      <c r="CN39" t="s">
        <v>301</v>
      </c>
      <c r="CP39" t="s">
        <v>406</v>
      </c>
      <c r="CU39" t="s">
        <v>299</v>
      </c>
      <c r="CY39" t="s">
        <v>323</v>
      </c>
      <c r="DA39" t="s">
        <v>299</v>
      </c>
      <c r="DB39" t="s">
        <v>299</v>
      </c>
      <c r="DC39" t="s">
        <v>299</v>
      </c>
      <c r="DD39" t="s">
        <v>299</v>
      </c>
      <c r="DS39" t="s">
        <v>299</v>
      </c>
      <c r="DV39" t="s">
        <v>299</v>
      </c>
      <c r="DW39" t="s">
        <v>324</v>
      </c>
      <c r="EC39" t="s">
        <v>299</v>
      </c>
      <c r="ED39" t="s">
        <v>299</v>
      </c>
      <c r="EE39" t="s">
        <v>325</v>
      </c>
      <c r="EF39" t="s">
        <v>299</v>
      </c>
      <c r="EH39" t="s">
        <v>326</v>
      </c>
      <c r="EK39" t="s">
        <v>304</v>
      </c>
    </row>
    <row r="40" spans="1:141">
      <c r="A40">
        <v>22510764</v>
      </c>
      <c r="B40">
        <v>9601196</v>
      </c>
      <c r="C40" t="s">
        <v>483</v>
      </c>
      <c r="D40" t="s">
        <v>484</v>
      </c>
      <c r="E40" t="s">
        <v>485</v>
      </c>
      <c r="F40" s="1">
        <v>42667</v>
      </c>
      <c r="H40" t="s">
        <v>341</v>
      </c>
      <c r="I40" t="s">
        <v>297</v>
      </c>
      <c r="J40" t="s">
        <v>298</v>
      </c>
      <c r="P40" t="s">
        <v>299</v>
      </c>
      <c r="Q40" t="str">
        <f>"КАЗАХСТАН, ТУРКЕСТАНСКАЯ ОБЛ., КАЗЫГУРТСКИЙ РАЙОН, Жанабазарский, Тилектес, 8"</f>
        <v>КАЗАХСТАН, ТУРКЕСТАНСКАЯ ОБЛ., КАЗЫГУРТСКИЙ РАЙОН, Жанабазарский, Тилектес, 8</v>
      </c>
      <c r="R40" t="str">
        <f>"ҚАЗАҚСТАН, ТҮРКІСТАН ОБЛ., ҚАЗЫҒҰРТ АУДАНЫ, Жанабазарский, Тилектес, 8"</f>
        <v>ҚАЗАҚСТАН, ТҮРКІСТАН ОБЛ., ҚАЗЫҒҰРТ АУДАНЫ, Жанабазарский, Тилектес, 8</v>
      </c>
      <c r="S40" t="str">
        <f>"Жанабазарский, Тилектес, 8"</f>
        <v>Жанабазарский, Тилектес, 8</v>
      </c>
      <c r="T40" t="str">
        <f>"Жанабазарский, Тилектес, 8"</f>
        <v>Жанабазарский, Тилектес, 8</v>
      </c>
      <c r="AB40" t="str">
        <f>"2022-05-18T00:00:00"</f>
        <v>2022-05-18T00:00:00</v>
      </c>
      <c r="AC40" t="str">
        <f>"117"</f>
        <v>117</v>
      </c>
      <c r="AD40" t="str">
        <f>"2024-09-01T13:25:19"</f>
        <v>2024-09-01T13:25:19</v>
      </c>
      <c r="AE40" t="str">
        <f>"2025-05-25T13:25:19"</f>
        <v>2025-05-25T13:25:19</v>
      </c>
      <c r="AF40" t="s">
        <v>436</v>
      </c>
      <c r="AH40" t="s">
        <v>400</v>
      </c>
      <c r="AJ40" t="s">
        <v>461</v>
      </c>
      <c r="AO40" t="s">
        <v>303</v>
      </c>
      <c r="AS40" t="s">
        <v>299</v>
      </c>
      <c r="AV40" t="s">
        <v>305</v>
      </c>
      <c r="AW40">
        <v>2</v>
      </c>
      <c r="AX40" t="s">
        <v>306</v>
      </c>
      <c r="AY40" t="s">
        <v>301</v>
      </c>
      <c r="BC40" t="s">
        <v>301</v>
      </c>
      <c r="BH40" t="s">
        <v>299</v>
      </c>
      <c r="BK40" t="s">
        <v>301</v>
      </c>
      <c r="BT40" t="s">
        <v>299</v>
      </c>
      <c r="BU40" t="s">
        <v>309</v>
      </c>
      <c r="BV40" t="s">
        <v>310</v>
      </c>
      <c r="BW40" t="s">
        <v>412</v>
      </c>
      <c r="BX40" t="s">
        <v>311</v>
      </c>
      <c r="BY40" t="s">
        <v>331</v>
      </c>
      <c r="BZ40" t="s">
        <v>301</v>
      </c>
      <c r="CA40" t="s">
        <v>314</v>
      </c>
      <c r="CB40">
        <v>5</v>
      </c>
      <c r="CD40" t="s">
        <v>315</v>
      </c>
      <c r="CE40" t="s">
        <v>316</v>
      </c>
      <c r="CF40" t="s">
        <v>304</v>
      </c>
      <c r="CK40" s="2">
        <v>45566</v>
      </c>
      <c r="CL40" t="s">
        <v>334</v>
      </c>
      <c r="CM40" t="s">
        <v>318</v>
      </c>
      <c r="CN40" t="s">
        <v>301</v>
      </c>
      <c r="CP40" t="s">
        <v>406</v>
      </c>
      <c r="CU40" t="s">
        <v>299</v>
      </c>
      <c r="CY40" t="s">
        <v>323</v>
      </c>
      <c r="DA40" t="s">
        <v>299</v>
      </c>
      <c r="DB40" t="s">
        <v>299</v>
      </c>
      <c r="DC40" t="s">
        <v>299</v>
      </c>
      <c r="DD40" t="s">
        <v>299</v>
      </c>
      <c r="DS40" t="s">
        <v>299</v>
      </c>
      <c r="DV40" t="s">
        <v>299</v>
      </c>
      <c r="DW40" t="s">
        <v>324</v>
      </c>
      <c r="EC40" t="s">
        <v>299</v>
      </c>
      <c r="ED40" t="s">
        <v>299</v>
      </c>
      <c r="EE40" t="s">
        <v>325</v>
      </c>
      <c r="EF40" t="s">
        <v>299</v>
      </c>
      <c r="EH40" t="s">
        <v>326</v>
      </c>
      <c r="EK40" t="s">
        <v>304</v>
      </c>
    </row>
    <row r="41" spans="1:141">
      <c r="A41">
        <v>22562655</v>
      </c>
      <c r="B41">
        <v>12620683</v>
      </c>
      <c r="C41" t="s">
        <v>486</v>
      </c>
      <c r="D41" t="s">
        <v>487</v>
      </c>
      <c r="E41" t="s">
        <v>488</v>
      </c>
      <c r="F41" s="1">
        <v>42903</v>
      </c>
      <c r="H41" t="s">
        <v>341</v>
      </c>
      <c r="I41" t="s">
        <v>297</v>
      </c>
      <c r="J41" t="s">
        <v>298</v>
      </c>
      <c r="P41" t="s">
        <v>299</v>
      </c>
      <c r="Q41" t="str">
        <f>"КАЗАХСТАН, ТУРКЕСТАНСКАЯ ОБЛ., КАЗЫГУРТСКИЙ РАЙОН, Жанабазарский, Тилектес, 139"</f>
        <v>КАЗАХСТАН, ТУРКЕСТАНСКАЯ ОБЛ., КАЗЫГУРТСКИЙ РАЙОН, Жанабазарский, Тилектес, 139</v>
      </c>
      <c r="R41" t="str">
        <f>"ҚАЗАҚСТАН, ТҮРКІСТАН ОБЛ., ҚАЗЫҒҰРТ АУДАНЫ, Жанабазарский, Тилектес, 139"</f>
        <v>ҚАЗАҚСТАН, ТҮРКІСТАН ОБЛ., ҚАЗЫҒҰРТ АУДАНЫ, Жанабазарский, Тилектес, 139</v>
      </c>
      <c r="S41" t="str">
        <f>"Жанабазарский, Тилектес, 139"</f>
        <v>Жанабазарский, Тилектес, 139</v>
      </c>
      <c r="T41" t="str">
        <f>"Жанабазарский, Тилектес, 139"</f>
        <v>Жанабазарский, Тилектес, 139</v>
      </c>
      <c r="AB41" t="str">
        <f>"2023-06-23T00:00:00"</f>
        <v>2023-06-23T00:00:00</v>
      </c>
      <c r="AC41" t="str">
        <f>"65"</f>
        <v>65</v>
      </c>
      <c r="AD41" t="str">
        <f>"2024-09-01T11:53:56"</f>
        <v>2024-09-01T11:53:56</v>
      </c>
      <c r="AE41" t="str">
        <f>"2025-05-25T11:53:56"</f>
        <v>2025-05-25T11:53:56</v>
      </c>
      <c r="AF41" t="s">
        <v>436</v>
      </c>
      <c r="AH41" t="s">
        <v>301</v>
      </c>
      <c r="AJ41" t="s">
        <v>489</v>
      </c>
      <c r="AO41" t="s">
        <v>303</v>
      </c>
      <c r="AP41" t="s">
        <v>299</v>
      </c>
      <c r="AS41" t="s">
        <v>299</v>
      </c>
      <c r="AV41" t="s">
        <v>305</v>
      </c>
      <c r="AW41">
        <v>2</v>
      </c>
      <c r="AX41" t="s">
        <v>306</v>
      </c>
      <c r="AY41" t="s">
        <v>301</v>
      </c>
      <c r="BC41" t="s">
        <v>301</v>
      </c>
      <c r="BH41" t="s">
        <v>299</v>
      </c>
      <c r="BK41" t="s">
        <v>301</v>
      </c>
      <c r="BT41" t="s">
        <v>299</v>
      </c>
      <c r="BU41" t="s">
        <v>309</v>
      </c>
      <c r="BV41" t="s">
        <v>310</v>
      </c>
      <c r="BW41" t="s">
        <v>412</v>
      </c>
      <c r="BX41" t="s">
        <v>311</v>
      </c>
      <c r="BY41" t="s">
        <v>490</v>
      </c>
      <c r="BZ41" t="s">
        <v>301</v>
      </c>
      <c r="CD41" t="s">
        <v>316</v>
      </c>
      <c r="CF41" t="s">
        <v>299</v>
      </c>
      <c r="CK41" s="2">
        <v>45566</v>
      </c>
      <c r="CL41" t="s">
        <v>491</v>
      </c>
      <c r="CM41" t="s">
        <v>318</v>
      </c>
      <c r="CN41" t="s">
        <v>301</v>
      </c>
      <c r="CP41" t="s">
        <v>406</v>
      </c>
      <c r="CU41" t="s">
        <v>299</v>
      </c>
      <c r="CY41" t="s">
        <v>323</v>
      </c>
      <c r="DA41" t="s">
        <v>299</v>
      </c>
      <c r="DB41" t="s">
        <v>299</v>
      </c>
      <c r="DC41" t="s">
        <v>299</v>
      </c>
      <c r="DD41" t="s">
        <v>299</v>
      </c>
      <c r="DS41" t="s">
        <v>299</v>
      </c>
      <c r="DV41" t="s">
        <v>299</v>
      </c>
      <c r="DW41" t="s">
        <v>324</v>
      </c>
      <c r="EC41" t="s">
        <v>299</v>
      </c>
      <c r="ED41" t="s">
        <v>299</v>
      </c>
      <c r="EE41" t="s">
        <v>325</v>
      </c>
      <c r="EF41" t="s">
        <v>299</v>
      </c>
      <c r="EH41" t="s">
        <v>326</v>
      </c>
      <c r="EK41" t="s">
        <v>304</v>
      </c>
    </row>
    <row r="42" spans="1:141">
      <c r="A42">
        <v>22562943</v>
      </c>
      <c r="B42">
        <v>9677803</v>
      </c>
      <c r="C42" t="s">
        <v>492</v>
      </c>
      <c r="D42" t="s">
        <v>493</v>
      </c>
      <c r="E42" t="s">
        <v>494</v>
      </c>
      <c r="F42" s="1">
        <v>43063</v>
      </c>
      <c r="H42" t="s">
        <v>341</v>
      </c>
      <c r="I42" t="s">
        <v>297</v>
      </c>
      <c r="J42" t="s">
        <v>298</v>
      </c>
      <c r="P42" t="s">
        <v>299</v>
      </c>
      <c r="Q42" t="str">
        <f>"КАЗАХСТАН, ТУРКЕСТАНСКАЯ ОБЛ., КАЗЫГУРТСКИЙ РАЙОН, Жанабазарский, Тилектес, 94"</f>
        <v>КАЗАХСТАН, ТУРКЕСТАНСКАЯ ОБЛ., КАЗЫГУРТСКИЙ РАЙОН, Жанабазарский, Тилектес, 94</v>
      </c>
      <c r="R42" t="str">
        <f>"ҚАЗАҚСТАН, ТҮРКІСТАН ОБЛ., ҚАЗЫҒҰРТ АУДАНЫ, Жанабазарский, Тилектес, 94"</f>
        <v>ҚАЗАҚСТАН, ТҮРКІСТАН ОБЛ., ҚАЗЫҒҰРТ АУДАНЫ, Жанабазарский, Тилектес, 94</v>
      </c>
      <c r="S42" t="str">
        <f>"Жанабазарский, Тилектес, 94"</f>
        <v>Жанабазарский, Тилектес, 94</v>
      </c>
      <c r="T42" t="str">
        <f>"Жанабазарский, Тилектес, 94"</f>
        <v>Жанабазарский, Тилектес, 94</v>
      </c>
      <c r="AB42" t="str">
        <f>"2023-06-23T00:00:00"</f>
        <v>2023-06-23T00:00:00</v>
      </c>
      <c r="AC42" t="str">
        <f>"65"</f>
        <v>65</v>
      </c>
      <c r="AD42" t="str">
        <f>"2024-09-01T11:53:55"</f>
        <v>2024-09-01T11:53:55</v>
      </c>
      <c r="AE42" t="str">
        <f>"2025-05-25T11:53:55"</f>
        <v>2025-05-25T11:53:55</v>
      </c>
      <c r="AF42" t="s">
        <v>436</v>
      </c>
      <c r="AH42" t="s">
        <v>400</v>
      </c>
      <c r="AJ42" t="s">
        <v>489</v>
      </c>
      <c r="AO42" t="s">
        <v>303</v>
      </c>
      <c r="AP42" t="s">
        <v>299</v>
      </c>
      <c r="AS42" t="s">
        <v>299</v>
      </c>
      <c r="AV42" t="s">
        <v>305</v>
      </c>
      <c r="AW42">
        <v>2</v>
      </c>
      <c r="AX42" t="s">
        <v>306</v>
      </c>
      <c r="AY42" t="s">
        <v>301</v>
      </c>
      <c r="BC42" t="s">
        <v>301</v>
      </c>
      <c r="BH42" t="s">
        <v>299</v>
      </c>
      <c r="BK42" t="s">
        <v>301</v>
      </c>
      <c r="BT42" t="s">
        <v>299</v>
      </c>
      <c r="BU42" t="s">
        <v>309</v>
      </c>
      <c r="BV42" t="s">
        <v>310</v>
      </c>
      <c r="BW42" t="s">
        <v>412</v>
      </c>
      <c r="BX42" t="s">
        <v>311</v>
      </c>
      <c r="BY42" t="s">
        <v>490</v>
      </c>
      <c r="BZ42" t="s">
        <v>301</v>
      </c>
      <c r="CD42" t="s">
        <v>316</v>
      </c>
      <c r="CF42" t="s">
        <v>299</v>
      </c>
      <c r="CK42" s="2">
        <v>45566</v>
      </c>
      <c r="CL42" t="s">
        <v>491</v>
      </c>
      <c r="CM42" t="s">
        <v>318</v>
      </c>
      <c r="CN42" t="s">
        <v>301</v>
      </c>
      <c r="CP42" t="s">
        <v>406</v>
      </c>
      <c r="CU42" t="s">
        <v>299</v>
      </c>
      <c r="CY42" t="s">
        <v>323</v>
      </c>
      <c r="DA42" t="s">
        <v>299</v>
      </c>
      <c r="DB42" t="s">
        <v>299</v>
      </c>
      <c r="DC42" t="s">
        <v>299</v>
      </c>
      <c r="DD42" t="s">
        <v>299</v>
      </c>
      <c r="DS42" t="s">
        <v>299</v>
      </c>
      <c r="DV42" t="s">
        <v>299</v>
      </c>
      <c r="DW42" t="s">
        <v>324</v>
      </c>
      <c r="EC42" t="s">
        <v>299</v>
      </c>
      <c r="ED42" t="s">
        <v>299</v>
      </c>
      <c r="EE42" t="s">
        <v>325</v>
      </c>
      <c r="EF42" t="s">
        <v>299</v>
      </c>
      <c r="EH42" t="s">
        <v>326</v>
      </c>
      <c r="EK42" t="s">
        <v>299</v>
      </c>
    </row>
    <row r="43" spans="1:141">
      <c r="A43">
        <v>22929782</v>
      </c>
      <c r="B43">
        <v>9677984</v>
      </c>
      <c r="C43" t="s">
        <v>392</v>
      </c>
      <c r="D43" t="s">
        <v>495</v>
      </c>
      <c r="E43" t="s">
        <v>496</v>
      </c>
      <c r="F43" s="1">
        <v>43027</v>
      </c>
      <c r="H43" t="s">
        <v>296</v>
      </c>
      <c r="I43" t="s">
        <v>297</v>
      </c>
      <c r="J43" t="s">
        <v>298</v>
      </c>
      <c r="P43" t="s">
        <v>299</v>
      </c>
      <c r="Q43" t="str">
        <f>"КАЗАХСТАН, ТУРКЕСТАНСКАЯ ОБЛ., КАЗЫГУРТСКИЙ РАЙОН, Жанабазарский, Тилектес, 21"</f>
        <v>КАЗАХСТАН, ТУРКЕСТАНСКАЯ ОБЛ., КАЗЫГУРТСКИЙ РАЙОН, Жанабазарский, Тилектес, 21</v>
      </c>
      <c r="R43" t="str">
        <f>"ҚАЗАҚСТАН, ТҮРКІСТАН ОБЛ., ҚАЗЫҒҰРТ АУДАНЫ, Жанабазарский, Тилектес, 21"</f>
        <v>ҚАЗАҚСТАН, ТҮРКІСТАН ОБЛ., ҚАЗЫҒҰРТ АУДАНЫ, Жанабазарский, Тилектес, 21</v>
      </c>
      <c r="S43" t="str">
        <f>"Жанабазарский, Тилектес, 21"</f>
        <v>Жанабазарский, Тилектес, 21</v>
      </c>
      <c r="T43" t="str">
        <f>"Жанабазарский, Тилектес, 21"</f>
        <v>Жанабазарский, Тилектес, 21</v>
      </c>
      <c r="AB43" t="str">
        <f>"2023-06-23T00:00:00"</f>
        <v>2023-06-23T00:00:00</v>
      </c>
      <c r="AC43" t="str">
        <f>"65"</f>
        <v>65</v>
      </c>
      <c r="AD43" t="str">
        <f>"2024-09-01T11:53:55"</f>
        <v>2024-09-01T11:53:55</v>
      </c>
      <c r="AE43" t="str">
        <f>"2025-05-25T11:53:55"</f>
        <v>2025-05-25T11:53:55</v>
      </c>
      <c r="AF43" t="s">
        <v>436</v>
      </c>
      <c r="AH43" t="s">
        <v>400</v>
      </c>
      <c r="AJ43" t="s">
        <v>489</v>
      </c>
      <c r="AO43" t="s">
        <v>303</v>
      </c>
      <c r="AP43" t="s">
        <v>299</v>
      </c>
      <c r="AS43" t="s">
        <v>299</v>
      </c>
      <c r="AV43" t="s">
        <v>305</v>
      </c>
      <c r="AW43">
        <v>2</v>
      </c>
      <c r="AX43" t="s">
        <v>306</v>
      </c>
      <c r="AY43" t="s">
        <v>301</v>
      </c>
      <c r="BC43" t="s">
        <v>301</v>
      </c>
      <c r="BH43" t="s">
        <v>299</v>
      </c>
      <c r="BK43" t="s">
        <v>301</v>
      </c>
      <c r="BT43" t="s">
        <v>299</v>
      </c>
      <c r="BU43" t="s">
        <v>309</v>
      </c>
      <c r="BV43" t="s">
        <v>310</v>
      </c>
      <c r="BW43" t="s">
        <v>412</v>
      </c>
      <c r="BX43" t="s">
        <v>311</v>
      </c>
      <c r="BY43" t="s">
        <v>490</v>
      </c>
      <c r="BZ43" t="s">
        <v>301</v>
      </c>
      <c r="CD43" t="s">
        <v>316</v>
      </c>
      <c r="CF43" t="s">
        <v>299</v>
      </c>
      <c r="CK43" s="2">
        <v>45566</v>
      </c>
      <c r="CL43" t="s">
        <v>491</v>
      </c>
      <c r="CM43" t="s">
        <v>318</v>
      </c>
      <c r="CN43" t="s">
        <v>301</v>
      </c>
      <c r="CP43" t="s">
        <v>406</v>
      </c>
      <c r="CU43" t="s">
        <v>299</v>
      </c>
      <c r="CY43" t="s">
        <v>323</v>
      </c>
      <c r="DA43" t="s">
        <v>299</v>
      </c>
      <c r="DB43" t="s">
        <v>299</v>
      </c>
      <c r="DC43" t="s">
        <v>299</v>
      </c>
      <c r="DD43" t="s">
        <v>299</v>
      </c>
      <c r="DS43" t="s">
        <v>299</v>
      </c>
      <c r="DV43" t="s">
        <v>299</v>
      </c>
      <c r="DW43" t="s">
        <v>324</v>
      </c>
      <c r="EC43" t="s">
        <v>299</v>
      </c>
      <c r="ED43" t="s">
        <v>299</v>
      </c>
      <c r="EE43" t="s">
        <v>325</v>
      </c>
      <c r="EF43" t="s">
        <v>299</v>
      </c>
      <c r="EG43" t="s">
        <v>396</v>
      </c>
      <c r="EH43" t="s">
        <v>326</v>
      </c>
      <c r="EI43" t="s">
        <v>354</v>
      </c>
      <c r="EK43" t="s">
        <v>304</v>
      </c>
    </row>
    <row r="44" spans="1:141">
      <c r="A44">
        <v>22975499</v>
      </c>
      <c r="B44">
        <v>9812893</v>
      </c>
      <c r="C44" t="s">
        <v>433</v>
      </c>
      <c r="D44" t="s">
        <v>360</v>
      </c>
      <c r="E44" t="s">
        <v>435</v>
      </c>
      <c r="F44" s="1">
        <v>42739</v>
      </c>
      <c r="H44" t="s">
        <v>296</v>
      </c>
      <c r="I44" t="s">
        <v>297</v>
      </c>
      <c r="J44" t="s">
        <v>298</v>
      </c>
      <c r="P44" t="s">
        <v>299</v>
      </c>
      <c r="Q44" t="str">
        <f>"КАЗАХСТАН, ТУРКЕСТАНСКАЯ ОБЛ., КАЗЫГУРТСКИЙ РАЙОН, АУЫЛДЫҚ ОКРУГІ Жанабазарский, АУЫЛЫ Тилектес, 105"</f>
        <v>КАЗАХСТАН, ТУРКЕСТАНСКАЯ ОБЛ., КАЗЫГУРТСКИЙ РАЙОН, АУЫЛДЫҚ ОКРУГІ Жанабазарский, АУЫЛЫ Тилектес, 105</v>
      </c>
      <c r="R44" t="str">
        <f>"ҚАЗАҚСТАН, ТҮРКІСТАН ОБЛ., ҚАЗЫҒҰРТ АУДАНЫ, АУЫЛДЫҚ ОКРУГІ Жанабазарский, АУЫЛЫ Тилектес, 105"</f>
        <v>ҚАЗАҚСТАН, ТҮРКІСТАН ОБЛ., ҚАЗЫҒҰРТ АУДАНЫ, АУЫЛДЫҚ ОКРУГІ Жанабазарский, АУЫЛЫ Тилектес, 105</v>
      </c>
      <c r="S44" t="str">
        <f>"АУЫЛДЫҚ ОКРУГІ Жанабазарский, АУЫЛЫ Тилектес, 105"</f>
        <v>АУЫЛДЫҚ ОКРУГІ Жанабазарский, АУЫЛЫ Тилектес, 105</v>
      </c>
      <c r="T44" t="str">
        <f>"АУЫЛДЫҚ ОКРУГІ Жанабазарский, АУЫЛЫ Тилектес, 105"</f>
        <v>АУЫЛДЫҚ ОКРУГІ Жанабазарский, АУЫЛЫ Тилектес, 105</v>
      </c>
      <c r="AB44" t="str">
        <f>"2023-06-23T00:00:00"</f>
        <v>2023-06-23T00:00:00</v>
      </c>
      <c r="AC44" t="str">
        <f>"65"</f>
        <v>65</v>
      </c>
      <c r="AD44" t="str">
        <f>"2024-09-01T11:56:15"</f>
        <v>2024-09-01T11:56:15</v>
      </c>
      <c r="AE44" t="str">
        <f>"2025-05-25T11:56:15"</f>
        <v>2025-05-25T11:56:15</v>
      </c>
      <c r="AF44" t="s">
        <v>436</v>
      </c>
      <c r="AH44" t="s">
        <v>400</v>
      </c>
      <c r="AJ44" t="s">
        <v>489</v>
      </c>
      <c r="AO44" t="s">
        <v>303</v>
      </c>
      <c r="AP44" t="s">
        <v>299</v>
      </c>
      <c r="AS44" t="s">
        <v>299</v>
      </c>
      <c r="AV44" t="s">
        <v>305</v>
      </c>
      <c r="AW44">
        <v>2</v>
      </c>
      <c r="AX44" t="s">
        <v>306</v>
      </c>
      <c r="AY44" t="s">
        <v>301</v>
      </c>
      <c r="BC44" t="s">
        <v>301</v>
      </c>
      <c r="BH44" t="s">
        <v>299</v>
      </c>
      <c r="BK44" t="s">
        <v>301</v>
      </c>
      <c r="BT44" t="s">
        <v>299</v>
      </c>
      <c r="BU44" t="s">
        <v>309</v>
      </c>
      <c r="BV44" t="s">
        <v>310</v>
      </c>
      <c r="BW44" t="s">
        <v>412</v>
      </c>
      <c r="BX44" t="s">
        <v>311</v>
      </c>
      <c r="BY44" t="s">
        <v>490</v>
      </c>
      <c r="BZ44" t="s">
        <v>301</v>
      </c>
      <c r="CD44" t="s">
        <v>316</v>
      </c>
      <c r="CF44" t="s">
        <v>299</v>
      </c>
      <c r="CK44" s="2">
        <v>45566</v>
      </c>
      <c r="CL44" t="s">
        <v>491</v>
      </c>
      <c r="CM44" t="s">
        <v>318</v>
      </c>
      <c r="CN44" t="s">
        <v>301</v>
      </c>
      <c r="CP44" t="s">
        <v>406</v>
      </c>
      <c r="CU44" t="s">
        <v>299</v>
      </c>
      <c r="CY44" t="s">
        <v>323</v>
      </c>
      <c r="DA44" t="s">
        <v>299</v>
      </c>
      <c r="DB44" t="s">
        <v>299</v>
      </c>
      <c r="DC44" t="s">
        <v>299</v>
      </c>
      <c r="DD44" t="s">
        <v>299</v>
      </c>
      <c r="DS44" t="s">
        <v>299</v>
      </c>
      <c r="DV44" t="s">
        <v>390</v>
      </c>
      <c r="DW44" t="s">
        <v>324</v>
      </c>
      <c r="DX44" t="s">
        <v>311</v>
      </c>
      <c r="EC44" t="s">
        <v>299</v>
      </c>
      <c r="ED44" t="s">
        <v>304</v>
      </c>
      <c r="EE44" t="s">
        <v>325</v>
      </c>
      <c r="EF44" t="s">
        <v>299</v>
      </c>
      <c r="EH44" t="s">
        <v>326</v>
      </c>
      <c r="EK44" t="s">
        <v>304</v>
      </c>
    </row>
    <row r="45" spans="1:141">
      <c r="A45">
        <v>24167515</v>
      </c>
      <c r="B45">
        <v>4556244</v>
      </c>
      <c r="C45" t="s">
        <v>497</v>
      </c>
      <c r="D45" t="s">
        <v>498</v>
      </c>
      <c r="E45" t="s">
        <v>499</v>
      </c>
      <c r="F45" s="1">
        <v>41339</v>
      </c>
      <c r="H45" t="s">
        <v>296</v>
      </c>
      <c r="I45" t="s">
        <v>297</v>
      </c>
      <c r="J45" t="s">
        <v>298</v>
      </c>
      <c r="P45" t="s">
        <v>299</v>
      </c>
      <c r="Q45" t="str">
        <f>"КАЗАХСТАН, ТУРКЕСТАНСКАЯ ОБЛ., КАЗЫГУРТСКИЙ РАЙОН, Жанабазарский, Улгили, 40"</f>
        <v>КАЗАХСТАН, ТУРКЕСТАНСКАЯ ОБЛ., КАЗЫГУРТСКИЙ РАЙОН, Жанабазарский, Улгили, 40</v>
      </c>
      <c r="R45" t="str">
        <f>"ҚАЗАҚСТАН, ТҮРКІСТАН ОБЛ., ҚАЗЫҒҰРТ АУДАНЫ, Жанабазарский, Улгили, 40"</f>
        <v>ҚАЗАҚСТАН, ТҮРКІСТАН ОБЛ., ҚАЗЫҒҰРТ АУДАНЫ, Жанабазарский, Улгили, 40</v>
      </c>
      <c r="S45" t="str">
        <f t="shared" ref="S45:T47" si="4">"Жанабазарский, Улгили, 40"</f>
        <v>Жанабазарский, Улгили, 40</v>
      </c>
      <c r="T45" t="str">
        <f t="shared" si="4"/>
        <v>Жанабазарский, Улгили, 40</v>
      </c>
      <c r="AB45" t="str">
        <f>"2022-10-03T00:00:00"</f>
        <v>2022-10-03T00:00:00</v>
      </c>
      <c r="AC45" t="str">
        <f>"13"</f>
        <v>13</v>
      </c>
      <c r="AD45" t="str">
        <f>"2024-09-01T13:59:02"</f>
        <v>2024-09-01T13:59:02</v>
      </c>
      <c r="AE45" t="str">
        <f>"2025-05-25T13:59:02"</f>
        <v>2025-05-25T13:59:02</v>
      </c>
      <c r="AF45" t="s">
        <v>500</v>
      </c>
      <c r="AH45" t="s">
        <v>362</v>
      </c>
      <c r="AJ45" t="s">
        <v>363</v>
      </c>
      <c r="AO45" t="s">
        <v>364</v>
      </c>
      <c r="AS45" t="s">
        <v>299</v>
      </c>
      <c r="AV45" t="s">
        <v>305</v>
      </c>
      <c r="AW45">
        <v>2</v>
      </c>
      <c r="AX45" t="s">
        <v>306</v>
      </c>
      <c r="AY45" t="s">
        <v>301</v>
      </c>
      <c r="BC45" t="s">
        <v>301</v>
      </c>
      <c r="BH45" t="s">
        <v>299</v>
      </c>
      <c r="BK45" t="s">
        <v>301</v>
      </c>
      <c r="BT45" t="s">
        <v>299</v>
      </c>
      <c r="BU45" t="s">
        <v>309</v>
      </c>
      <c r="BV45" t="s">
        <v>310</v>
      </c>
      <c r="BX45" t="s">
        <v>312</v>
      </c>
      <c r="BY45" t="s">
        <v>372</v>
      </c>
      <c r="BZ45" t="s">
        <v>301</v>
      </c>
      <c r="CA45" t="s">
        <v>314</v>
      </c>
      <c r="CB45">
        <v>5</v>
      </c>
      <c r="CD45" t="s">
        <v>315</v>
      </c>
      <c r="CE45" t="s">
        <v>316</v>
      </c>
      <c r="CF45" t="s">
        <v>304</v>
      </c>
      <c r="CL45" t="s">
        <v>501</v>
      </c>
      <c r="CM45" t="s">
        <v>502</v>
      </c>
      <c r="CN45" t="s">
        <v>301</v>
      </c>
      <c r="CP45" t="s">
        <v>406</v>
      </c>
      <c r="CU45" t="s">
        <v>299</v>
      </c>
      <c r="CY45" t="s">
        <v>323</v>
      </c>
      <c r="DA45" t="s">
        <v>299</v>
      </c>
      <c r="DB45" t="s">
        <v>299</v>
      </c>
      <c r="DC45" t="s">
        <v>299</v>
      </c>
      <c r="DD45" t="s">
        <v>299</v>
      </c>
      <c r="DS45" t="s">
        <v>299</v>
      </c>
      <c r="DV45" t="s">
        <v>299</v>
      </c>
      <c r="DW45" t="s">
        <v>324</v>
      </c>
      <c r="EC45" t="s">
        <v>299</v>
      </c>
      <c r="ED45" t="s">
        <v>299</v>
      </c>
      <c r="EE45" t="s">
        <v>325</v>
      </c>
      <c r="EF45" t="s">
        <v>299</v>
      </c>
      <c r="EH45" t="s">
        <v>326</v>
      </c>
      <c r="EK45" t="s">
        <v>304</v>
      </c>
    </row>
    <row r="46" spans="1:141">
      <c r="A46">
        <v>24167542</v>
      </c>
      <c r="B46">
        <v>5673857</v>
      </c>
      <c r="C46" t="s">
        <v>497</v>
      </c>
      <c r="D46" t="s">
        <v>503</v>
      </c>
      <c r="E46" t="s">
        <v>499</v>
      </c>
      <c r="F46" s="1">
        <v>40620</v>
      </c>
      <c r="H46" t="s">
        <v>296</v>
      </c>
      <c r="I46" t="s">
        <v>297</v>
      </c>
      <c r="J46" t="s">
        <v>298</v>
      </c>
      <c r="P46" t="s">
        <v>299</v>
      </c>
      <c r="Q46" t="str">
        <f>"КАЗАХСТАН, ТУРКЕСТАНСКАЯ ОБЛ., КАЗЫГУРТСКИЙ РАЙОН, Жанабазарский, Улгили, 40"</f>
        <v>КАЗАХСТАН, ТУРКЕСТАНСКАЯ ОБЛ., КАЗЫГУРТСКИЙ РАЙОН, Жанабазарский, Улгили, 40</v>
      </c>
      <c r="R46" t="str">
        <f>"ҚАЗАҚСТАН, ТҮРКІСТАН ОБЛ., ҚАЗЫҒҰРТ АУДАНЫ, Жанабазарский, Улгили, 40"</f>
        <v>ҚАЗАҚСТАН, ТҮРКІСТАН ОБЛ., ҚАЗЫҒҰРТ АУДАНЫ, Жанабазарский, Улгили, 40</v>
      </c>
      <c r="S46" t="str">
        <f t="shared" si="4"/>
        <v>Жанабазарский, Улгили, 40</v>
      </c>
      <c r="T46" t="str">
        <f t="shared" si="4"/>
        <v>Жанабазарский, Улгили, 40</v>
      </c>
      <c r="AB46" t="str">
        <f>"2022-10-03T00:00:00"</f>
        <v>2022-10-03T00:00:00</v>
      </c>
      <c r="AC46" t="str">
        <f>"13"</f>
        <v>13</v>
      </c>
      <c r="AD46" t="str">
        <f>"2024-09-01T13:38:43"</f>
        <v>2024-09-01T13:38:43</v>
      </c>
      <c r="AE46" t="str">
        <f>"2025-05-25T13:38:43"</f>
        <v>2025-05-25T13:38:43</v>
      </c>
      <c r="AF46" t="s">
        <v>500</v>
      </c>
      <c r="AG46" t="str">
        <f>"dfh@mail.ru"</f>
        <v>dfh@mail.ru</v>
      </c>
      <c r="AH46" t="s">
        <v>301</v>
      </c>
      <c r="AJ46" t="s">
        <v>302</v>
      </c>
      <c r="AO46" t="s">
        <v>303</v>
      </c>
      <c r="AS46" t="s">
        <v>299</v>
      </c>
      <c r="AV46" t="s">
        <v>305</v>
      </c>
      <c r="AW46">
        <v>1</v>
      </c>
      <c r="AX46" t="s">
        <v>306</v>
      </c>
      <c r="AY46" t="s">
        <v>301</v>
      </c>
      <c r="BC46" t="s">
        <v>301</v>
      </c>
      <c r="BH46" t="s">
        <v>299</v>
      </c>
      <c r="BK46" t="s">
        <v>301</v>
      </c>
      <c r="BT46" t="s">
        <v>299</v>
      </c>
      <c r="BU46" t="s">
        <v>309</v>
      </c>
      <c r="BV46" t="s">
        <v>310</v>
      </c>
      <c r="BX46" t="s">
        <v>312</v>
      </c>
      <c r="BY46" t="s">
        <v>372</v>
      </c>
      <c r="BZ46" t="s">
        <v>301</v>
      </c>
      <c r="CA46" t="s">
        <v>314</v>
      </c>
      <c r="CB46">
        <v>5</v>
      </c>
      <c r="CD46" t="s">
        <v>315</v>
      </c>
      <c r="CE46" t="s">
        <v>316</v>
      </c>
      <c r="CF46" t="s">
        <v>304</v>
      </c>
      <c r="CL46" t="s">
        <v>504</v>
      </c>
      <c r="CM46" t="s">
        <v>366</v>
      </c>
      <c r="CN46" t="s">
        <v>301</v>
      </c>
      <c r="CP46" t="s">
        <v>319</v>
      </c>
      <c r="CQ46" t="s">
        <v>336</v>
      </c>
      <c r="CR46" t="s">
        <v>321</v>
      </c>
      <c r="CS46" t="s">
        <v>301</v>
      </c>
      <c r="CT46" t="s">
        <v>505</v>
      </c>
      <c r="CU46" t="s">
        <v>304</v>
      </c>
      <c r="CV46" t="s">
        <v>506</v>
      </c>
      <c r="CW46" t="s">
        <v>426</v>
      </c>
      <c r="CX46" t="s">
        <v>427</v>
      </c>
      <c r="CY46" t="s">
        <v>323</v>
      </c>
      <c r="DA46" t="s">
        <v>299</v>
      </c>
      <c r="DB46" t="s">
        <v>299</v>
      </c>
      <c r="DC46" t="s">
        <v>299</v>
      </c>
      <c r="DD46" t="s">
        <v>299</v>
      </c>
      <c r="DS46" t="s">
        <v>299</v>
      </c>
      <c r="DV46" t="s">
        <v>299</v>
      </c>
      <c r="DW46" t="s">
        <v>324</v>
      </c>
      <c r="EC46" t="s">
        <v>299</v>
      </c>
      <c r="ED46" t="s">
        <v>299</v>
      </c>
      <c r="EE46" t="s">
        <v>325</v>
      </c>
      <c r="EF46" t="s">
        <v>299</v>
      </c>
      <c r="EH46" t="s">
        <v>326</v>
      </c>
      <c r="EK46" t="s">
        <v>304</v>
      </c>
    </row>
    <row r="47" spans="1:141">
      <c r="A47">
        <v>24167584</v>
      </c>
      <c r="B47">
        <v>4861974</v>
      </c>
      <c r="C47" t="s">
        <v>497</v>
      </c>
      <c r="D47" t="s">
        <v>507</v>
      </c>
      <c r="E47" t="s">
        <v>494</v>
      </c>
      <c r="F47" s="1">
        <v>41837</v>
      </c>
      <c r="H47" t="s">
        <v>341</v>
      </c>
      <c r="I47" t="s">
        <v>297</v>
      </c>
      <c r="J47" t="s">
        <v>298</v>
      </c>
      <c r="P47" t="s">
        <v>299</v>
      </c>
      <c r="Q47" t="str">
        <f>"КАЗАХСТАН, ТУРКЕСТАНСКАЯ ОБЛ., КАЗЫГУРТСКИЙ РАЙОН, Жанабазарский, Улгили, 40"</f>
        <v>КАЗАХСТАН, ТУРКЕСТАНСКАЯ ОБЛ., КАЗЫГУРТСКИЙ РАЙОН, Жанабазарский, Улгили, 40</v>
      </c>
      <c r="R47" t="str">
        <f>"ҚАЗАҚСТАН, ТҮРКІСТАН ОБЛ., ҚАЗЫҒҰРТ АУДАНЫ, Жанабазарский, Улгили, 40"</f>
        <v>ҚАЗАҚСТАН, ТҮРКІСТАН ОБЛ., ҚАЗЫҒҰРТ АУДАНЫ, Жанабазарский, Улгили, 40</v>
      </c>
      <c r="S47" t="str">
        <f t="shared" si="4"/>
        <v>Жанабазарский, Улгили, 40</v>
      </c>
      <c r="T47" t="str">
        <f t="shared" si="4"/>
        <v>Жанабазарский, Улгили, 40</v>
      </c>
      <c r="AB47" t="str">
        <f>"2022-10-03T00:00:00"</f>
        <v>2022-10-03T00:00:00</v>
      </c>
      <c r="AC47" t="str">
        <f>"14"</f>
        <v>14</v>
      </c>
      <c r="AD47" t="str">
        <f>"2024-09-01T13:45:48"</f>
        <v>2024-09-01T13:45:48</v>
      </c>
      <c r="AE47" t="str">
        <f>"2025-05-25T13:45:48"</f>
        <v>2025-05-25T13:45:48</v>
      </c>
      <c r="AF47" t="s">
        <v>500</v>
      </c>
      <c r="AH47" t="s">
        <v>400</v>
      </c>
      <c r="AJ47" t="s">
        <v>430</v>
      </c>
      <c r="AO47" t="s">
        <v>303</v>
      </c>
      <c r="AS47" t="s">
        <v>299</v>
      </c>
      <c r="AV47" t="s">
        <v>305</v>
      </c>
      <c r="AW47">
        <v>1</v>
      </c>
      <c r="AX47" t="s">
        <v>306</v>
      </c>
      <c r="AY47" t="s">
        <v>301</v>
      </c>
      <c r="BC47" t="s">
        <v>301</v>
      </c>
      <c r="BH47" t="s">
        <v>299</v>
      </c>
      <c r="BK47" t="s">
        <v>301</v>
      </c>
      <c r="BT47" t="s">
        <v>299</v>
      </c>
      <c r="BU47" t="s">
        <v>309</v>
      </c>
      <c r="BV47" t="s">
        <v>310</v>
      </c>
      <c r="BW47" t="s">
        <v>311</v>
      </c>
      <c r="BX47" t="s">
        <v>312</v>
      </c>
      <c r="BY47" t="s">
        <v>331</v>
      </c>
      <c r="BZ47" t="s">
        <v>301</v>
      </c>
      <c r="CA47" t="s">
        <v>314</v>
      </c>
      <c r="CB47">
        <v>5</v>
      </c>
      <c r="CD47" t="s">
        <v>315</v>
      </c>
      <c r="CE47" t="s">
        <v>316</v>
      </c>
      <c r="CF47" t="s">
        <v>304</v>
      </c>
      <c r="CL47" t="s">
        <v>431</v>
      </c>
      <c r="CM47" t="s">
        <v>318</v>
      </c>
      <c r="CN47" t="s">
        <v>301</v>
      </c>
      <c r="CP47" t="s">
        <v>406</v>
      </c>
      <c r="CU47" t="s">
        <v>299</v>
      </c>
      <c r="CY47" t="s">
        <v>323</v>
      </c>
      <c r="DA47" t="s">
        <v>299</v>
      </c>
      <c r="DB47" t="s">
        <v>299</v>
      </c>
      <c r="DC47" t="s">
        <v>299</v>
      </c>
      <c r="DD47" t="s">
        <v>299</v>
      </c>
      <c r="DS47" t="s">
        <v>299</v>
      </c>
      <c r="DV47" t="s">
        <v>299</v>
      </c>
      <c r="DW47" t="s">
        <v>324</v>
      </c>
      <c r="EC47" t="s">
        <v>299</v>
      </c>
      <c r="ED47" t="s">
        <v>299</v>
      </c>
      <c r="EE47" t="s">
        <v>325</v>
      </c>
      <c r="EF47" t="s">
        <v>299</v>
      </c>
      <c r="EH47" t="s">
        <v>326</v>
      </c>
      <c r="EK47" t="s">
        <v>304</v>
      </c>
    </row>
    <row r="48" spans="1:141">
      <c r="A48">
        <v>20155578</v>
      </c>
      <c r="B48">
        <v>4563835</v>
      </c>
      <c r="C48" t="s">
        <v>508</v>
      </c>
      <c r="D48" t="s">
        <v>474</v>
      </c>
      <c r="E48" t="s">
        <v>509</v>
      </c>
      <c r="F48" s="1">
        <v>42374</v>
      </c>
      <c r="H48" t="s">
        <v>341</v>
      </c>
      <c r="I48" t="s">
        <v>297</v>
      </c>
      <c r="J48" t="s">
        <v>298</v>
      </c>
      <c r="P48" t="s">
        <v>299</v>
      </c>
      <c r="Q48" t="str">
        <f>"КАЗАХСТАН, ТУРКЕСТАНСКАЯ ОБЛ., КАЗЫГУРТСКИЙ РАЙОН, Жанабазарский, Тилектес, 120А"</f>
        <v>КАЗАХСТАН, ТУРКЕСТАНСКАЯ ОБЛ., КАЗЫГУРТСКИЙ РАЙОН, Жанабазарский, Тилектес, 120А</v>
      </c>
      <c r="R48" t="str">
        <f>"ҚАЗАҚСТАН, ТҮРКІСТАН ОБЛ., ҚАЗЫҒҰРТ АУДАНЫ, Жанабазарский, Тилектес, 120А"</f>
        <v>ҚАЗАҚСТАН, ТҮРКІСТАН ОБЛ., ҚАЗЫҒҰРТ АУДАНЫ, Жанабазарский, Тилектес, 120А</v>
      </c>
      <c r="S48" t="str">
        <f>"Жанабазарский, Тилектес, 120А"</f>
        <v>Жанабазарский, Тилектес, 120А</v>
      </c>
      <c r="T48" t="str">
        <f>"Жанабазарский, Тилектес, 120А"</f>
        <v>Жанабазарский, Тилектес, 120А</v>
      </c>
      <c r="AB48" t="str">
        <f>"2022-05-18T00:00:00"</f>
        <v>2022-05-18T00:00:00</v>
      </c>
      <c r="AC48" t="str">
        <f>"117"</f>
        <v>117</v>
      </c>
      <c r="AD48" t="str">
        <f>"2024-09-01T13:23:24"</f>
        <v>2024-09-01T13:23:24</v>
      </c>
      <c r="AE48" t="str">
        <f>"2025-05-25T13:23:24"</f>
        <v>2025-05-25T13:23:24</v>
      </c>
      <c r="AF48" t="s">
        <v>436</v>
      </c>
      <c r="AH48" t="s">
        <v>437</v>
      </c>
      <c r="AJ48" t="s">
        <v>461</v>
      </c>
      <c r="AO48" t="s">
        <v>303</v>
      </c>
      <c r="AS48" t="s">
        <v>299</v>
      </c>
      <c r="AV48" t="s">
        <v>305</v>
      </c>
      <c r="AW48">
        <v>2</v>
      </c>
      <c r="AX48" t="s">
        <v>306</v>
      </c>
      <c r="AY48" t="s">
        <v>301</v>
      </c>
      <c r="BC48" t="s">
        <v>301</v>
      </c>
      <c r="BH48" t="s">
        <v>299</v>
      </c>
      <c r="BK48" t="s">
        <v>301</v>
      </c>
      <c r="BT48" t="s">
        <v>299</v>
      </c>
      <c r="BU48" t="s">
        <v>309</v>
      </c>
      <c r="BV48" t="s">
        <v>310</v>
      </c>
      <c r="BW48" t="s">
        <v>412</v>
      </c>
      <c r="BX48" t="s">
        <v>311</v>
      </c>
      <c r="BY48" t="s">
        <v>331</v>
      </c>
      <c r="BZ48" t="s">
        <v>301</v>
      </c>
      <c r="CA48" t="s">
        <v>314</v>
      </c>
      <c r="CB48">
        <v>5</v>
      </c>
      <c r="CD48" t="s">
        <v>315</v>
      </c>
      <c r="CE48" t="s">
        <v>316</v>
      </c>
      <c r="CF48" t="s">
        <v>304</v>
      </c>
      <c r="CK48" s="2">
        <v>45566</v>
      </c>
      <c r="CL48" t="s">
        <v>334</v>
      </c>
      <c r="CM48" t="s">
        <v>318</v>
      </c>
      <c r="CN48" t="s">
        <v>301</v>
      </c>
      <c r="CP48" t="s">
        <v>406</v>
      </c>
      <c r="CU48" t="s">
        <v>299</v>
      </c>
      <c r="CY48" t="s">
        <v>323</v>
      </c>
      <c r="DA48" t="s">
        <v>299</v>
      </c>
      <c r="DB48" t="s">
        <v>299</v>
      </c>
      <c r="DC48" t="s">
        <v>299</v>
      </c>
      <c r="DD48" t="s">
        <v>299</v>
      </c>
      <c r="DS48" t="s">
        <v>299</v>
      </c>
      <c r="DV48" t="s">
        <v>299</v>
      </c>
      <c r="DW48" t="s">
        <v>421</v>
      </c>
      <c r="EC48" t="s">
        <v>299</v>
      </c>
      <c r="ED48" t="s">
        <v>299</v>
      </c>
      <c r="EE48" t="s">
        <v>325</v>
      </c>
      <c r="EF48" t="s">
        <v>299</v>
      </c>
      <c r="EH48" t="s">
        <v>326</v>
      </c>
      <c r="EK48" t="s">
        <v>304</v>
      </c>
    </row>
    <row r="49" spans="1:241">
      <c r="A49">
        <v>20133384</v>
      </c>
      <c r="B49">
        <v>9677632</v>
      </c>
      <c r="C49" t="s">
        <v>510</v>
      </c>
      <c r="D49" t="s">
        <v>511</v>
      </c>
      <c r="E49" t="s">
        <v>512</v>
      </c>
      <c r="F49" s="1">
        <v>42719</v>
      </c>
      <c r="H49" t="s">
        <v>341</v>
      </c>
      <c r="I49" t="s">
        <v>297</v>
      </c>
      <c r="J49" t="s">
        <v>298</v>
      </c>
      <c r="P49" t="s">
        <v>299</v>
      </c>
      <c r="Q49" t="str">
        <f>"КАЗАХСТАН, ТУРКЕСТАНСКАЯ ОБЛ., КАЗЫГУРТСКИЙ РАЙОН, Жанабазарский, Тилектес, 112"</f>
        <v>КАЗАХСТАН, ТУРКЕСТАНСКАЯ ОБЛ., КАЗЫГУРТСКИЙ РАЙОН, Жанабазарский, Тилектес, 112</v>
      </c>
      <c r="R49" t="str">
        <f>"ҚАЗАҚСТАН, ТҮРКІСТАН ОБЛ., ҚАЗЫҒҰРТ АУДАНЫ, Жанабазарский, Тилектес, 112"</f>
        <v>ҚАЗАҚСТАН, ТҮРКІСТАН ОБЛ., ҚАЗЫҒҰРТ АУДАНЫ, Жанабазарский, Тилектес, 112</v>
      </c>
      <c r="S49" t="str">
        <f>"Жанабазарский, Тилектес, 112"</f>
        <v>Жанабазарский, Тилектес, 112</v>
      </c>
      <c r="T49" t="str">
        <f>"Жанабазарский, Тилектес, 112"</f>
        <v>Жанабазарский, Тилектес, 112</v>
      </c>
      <c r="AB49" t="str">
        <f>"2022-05-18T00:00:00"</f>
        <v>2022-05-18T00:00:00</v>
      </c>
      <c r="AC49" t="str">
        <f>"117"</f>
        <v>117</v>
      </c>
      <c r="AD49" t="str">
        <f>"2024-09-01T12:37:15"</f>
        <v>2024-09-01T12:37:15</v>
      </c>
      <c r="AE49" t="str">
        <f>"2025-05-25T12:37:15"</f>
        <v>2025-05-25T12:37:15</v>
      </c>
      <c r="AF49" t="s">
        <v>436</v>
      </c>
      <c r="AH49" t="s">
        <v>400</v>
      </c>
      <c r="AJ49" t="s">
        <v>461</v>
      </c>
      <c r="AO49" t="s">
        <v>303</v>
      </c>
      <c r="AS49" t="s">
        <v>299</v>
      </c>
      <c r="AV49" t="s">
        <v>305</v>
      </c>
      <c r="AW49">
        <v>2</v>
      </c>
      <c r="AX49" t="s">
        <v>306</v>
      </c>
      <c r="AY49" t="s">
        <v>301</v>
      </c>
      <c r="BC49" t="s">
        <v>301</v>
      </c>
      <c r="BH49" t="s">
        <v>299</v>
      </c>
      <c r="BK49" t="s">
        <v>301</v>
      </c>
      <c r="BT49" t="s">
        <v>299</v>
      </c>
      <c r="BU49" t="s">
        <v>309</v>
      </c>
      <c r="BV49" t="s">
        <v>310</v>
      </c>
      <c r="BW49" t="s">
        <v>412</v>
      </c>
      <c r="BX49" t="s">
        <v>311</v>
      </c>
      <c r="BY49" t="s">
        <v>372</v>
      </c>
      <c r="BZ49" t="s">
        <v>301</v>
      </c>
      <c r="CA49" t="s">
        <v>314</v>
      </c>
      <c r="CB49">
        <v>5</v>
      </c>
      <c r="CD49" t="s">
        <v>315</v>
      </c>
      <c r="CE49" t="s">
        <v>316</v>
      </c>
      <c r="CF49" t="s">
        <v>304</v>
      </c>
      <c r="CK49" s="2">
        <v>45566</v>
      </c>
      <c r="CL49" t="s">
        <v>334</v>
      </c>
      <c r="CM49" t="s">
        <v>318</v>
      </c>
      <c r="CN49" t="s">
        <v>301</v>
      </c>
      <c r="CP49" t="s">
        <v>406</v>
      </c>
      <c r="CU49" t="s">
        <v>299</v>
      </c>
      <c r="CY49" t="s">
        <v>323</v>
      </c>
      <c r="DA49" t="s">
        <v>299</v>
      </c>
      <c r="DB49" t="s">
        <v>299</v>
      </c>
      <c r="DC49" t="s">
        <v>299</v>
      </c>
      <c r="DD49" t="s">
        <v>299</v>
      </c>
      <c r="DS49" t="s">
        <v>299</v>
      </c>
      <c r="DV49" t="s">
        <v>390</v>
      </c>
      <c r="DW49" t="s">
        <v>391</v>
      </c>
      <c r="DX49" t="s">
        <v>462</v>
      </c>
      <c r="DZ49" t="str">
        <f>"52"</f>
        <v>52</v>
      </c>
      <c r="EB49" t="str">
        <f>"2024-07-18T00:00:00"</f>
        <v>2024-07-18T00:00:00</v>
      </c>
      <c r="EC49" t="s">
        <v>299</v>
      </c>
      <c r="ED49" t="s">
        <v>304</v>
      </c>
      <c r="EE49" t="s">
        <v>325</v>
      </c>
      <c r="EF49" t="s">
        <v>299</v>
      </c>
      <c r="EH49" t="s">
        <v>326</v>
      </c>
      <c r="EK49" t="s">
        <v>304</v>
      </c>
    </row>
    <row r="50" spans="1:241">
      <c r="A50">
        <v>20133356</v>
      </c>
      <c r="B50">
        <v>7413090</v>
      </c>
      <c r="C50" t="s">
        <v>418</v>
      </c>
      <c r="D50" t="s">
        <v>484</v>
      </c>
      <c r="E50" t="s">
        <v>513</v>
      </c>
      <c r="F50" s="1">
        <v>42515</v>
      </c>
      <c r="H50" t="s">
        <v>341</v>
      </c>
      <c r="I50" t="s">
        <v>297</v>
      </c>
      <c r="J50" t="s">
        <v>298</v>
      </c>
      <c r="P50" t="s">
        <v>299</v>
      </c>
      <c r="Q50" t="str">
        <f>"КАЗАХСТАН, ТУРКЕСТАНСКАЯ ОБЛ., КАЗЫГУРТСКИЙ РАЙОН, Жанабазарский, Тилектес, 56"</f>
        <v>КАЗАХСТАН, ТУРКЕСТАНСКАЯ ОБЛ., КАЗЫГУРТСКИЙ РАЙОН, Жанабазарский, Тилектес, 56</v>
      </c>
      <c r="R50" t="str">
        <f>"ҚАЗАҚСТАН, ТҮРКІСТАН ОБЛ., ҚАЗЫҒҰРТ АУДАНЫ, Жанабазарский, Тилектес, 56"</f>
        <v>ҚАЗАҚСТАН, ТҮРКІСТАН ОБЛ., ҚАЗЫҒҰРТ АУДАНЫ, Жанабазарский, Тилектес, 56</v>
      </c>
      <c r="S50" t="str">
        <f>"Жанабазарский, Тилектес, 56"</f>
        <v>Жанабазарский, Тилектес, 56</v>
      </c>
      <c r="T50" t="str">
        <f>"Жанабазарский, Тилектес, 56"</f>
        <v>Жанабазарский, Тилектес, 56</v>
      </c>
      <c r="AB50" t="str">
        <f>"2022-05-18T00:00:00"</f>
        <v>2022-05-18T00:00:00</v>
      </c>
      <c r="AC50" t="str">
        <f>"117"</f>
        <v>117</v>
      </c>
      <c r="AD50" t="str">
        <f>"2024-09-01T13:23:08"</f>
        <v>2024-09-01T13:23:08</v>
      </c>
      <c r="AE50" t="str">
        <f>"2025-05-25T13:23:08"</f>
        <v>2025-05-25T13:23:08</v>
      </c>
      <c r="AF50" t="s">
        <v>436</v>
      </c>
      <c r="AH50" t="s">
        <v>400</v>
      </c>
      <c r="AJ50" t="s">
        <v>461</v>
      </c>
      <c r="AO50" t="s">
        <v>303</v>
      </c>
      <c r="AS50" t="s">
        <v>299</v>
      </c>
      <c r="AV50" t="s">
        <v>305</v>
      </c>
      <c r="AW50">
        <v>2</v>
      </c>
      <c r="AX50" t="s">
        <v>306</v>
      </c>
      <c r="AY50" t="s">
        <v>301</v>
      </c>
      <c r="BC50" t="s">
        <v>301</v>
      </c>
      <c r="BH50" t="s">
        <v>299</v>
      </c>
      <c r="BK50" t="s">
        <v>301</v>
      </c>
      <c r="BT50" t="s">
        <v>299</v>
      </c>
      <c r="BU50" t="s">
        <v>309</v>
      </c>
      <c r="BV50" t="s">
        <v>310</v>
      </c>
      <c r="BW50" t="s">
        <v>412</v>
      </c>
      <c r="BX50" t="s">
        <v>311</v>
      </c>
      <c r="BY50" t="s">
        <v>331</v>
      </c>
      <c r="BZ50" t="s">
        <v>301</v>
      </c>
      <c r="CA50" t="s">
        <v>314</v>
      </c>
      <c r="CB50">
        <v>5</v>
      </c>
      <c r="CD50" t="s">
        <v>315</v>
      </c>
      <c r="CE50" t="s">
        <v>316</v>
      </c>
      <c r="CF50" t="s">
        <v>304</v>
      </c>
      <c r="CK50" s="2">
        <v>45566</v>
      </c>
      <c r="CL50" t="s">
        <v>334</v>
      </c>
      <c r="CM50" t="s">
        <v>318</v>
      </c>
      <c r="CN50" t="s">
        <v>301</v>
      </c>
      <c r="CP50" t="s">
        <v>406</v>
      </c>
      <c r="CU50" t="s">
        <v>299</v>
      </c>
      <c r="CY50" t="s">
        <v>323</v>
      </c>
      <c r="DA50" t="s">
        <v>299</v>
      </c>
      <c r="DB50" t="s">
        <v>299</v>
      </c>
      <c r="DC50" t="s">
        <v>299</v>
      </c>
      <c r="DD50" t="s">
        <v>299</v>
      </c>
      <c r="DS50" t="s">
        <v>299</v>
      </c>
      <c r="DV50" t="s">
        <v>299</v>
      </c>
      <c r="DW50" t="s">
        <v>324</v>
      </c>
      <c r="EC50" t="s">
        <v>299</v>
      </c>
      <c r="ED50" t="s">
        <v>299</v>
      </c>
      <c r="EE50" t="s">
        <v>325</v>
      </c>
      <c r="EF50" t="s">
        <v>299</v>
      </c>
      <c r="EH50" t="s">
        <v>326</v>
      </c>
      <c r="EK50" t="s">
        <v>304</v>
      </c>
    </row>
    <row r="51" spans="1:241">
      <c r="A51">
        <v>17574480</v>
      </c>
      <c r="B51">
        <v>7376905</v>
      </c>
      <c r="C51" t="s">
        <v>392</v>
      </c>
      <c r="D51" t="s">
        <v>514</v>
      </c>
      <c r="E51" t="s">
        <v>394</v>
      </c>
      <c r="F51" s="1">
        <v>42345</v>
      </c>
      <c r="H51" t="s">
        <v>296</v>
      </c>
      <c r="I51" t="s">
        <v>297</v>
      </c>
      <c r="J51" t="s">
        <v>298</v>
      </c>
      <c r="P51" t="s">
        <v>299</v>
      </c>
      <c r="Q51" t="str">
        <f>"КАЗАХСТАН, ТУРКЕСТАНСКАЯ ОБЛ., КАЗЫГУРТСКИЙ РАЙОН, Жанабазарский, Тилектес, 21"</f>
        <v>КАЗАХСТАН, ТУРКЕСТАНСКАЯ ОБЛ., КАЗЫГУРТСКИЙ РАЙОН, Жанабазарский, Тилектес, 21</v>
      </c>
      <c r="R51" t="str">
        <f>"ҚАЗАҚСТАН, ТҮРКІСТАН ОБЛ., ҚАЗЫҒҰРТ АУДАНЫ, Жанабазарский, Тилектес, 21"</f>
        <v>ҚАЗАҚСТАН, ТҮРКІСТАН ОБЛ., ҚАЗЫҒҰРТ АУДАНЫ, Жанабазарский, Тилектес, 21</v>
      </c>
      <c r="S51" t="str">
        <f>"Жанабазарский, Тилектес, 21"</f>
        <v>Жанабазарский, Тилектес, 21</v>
      </c>
      <c r="T51" t="str">
        <f>"Жанабазарский, Тилектес, 21"</f>
        <v>Жанабазарский, Тилектес, 21</v>
      </c>
      <c r="AB51" t="str">
        <f>"2020-08-25T00:00:00"</f>
        <v>2020-08-25T00:00:00</v>
      </c>
      <c r="AC51" t="str">
        <f>"40"</f>
        <v>40</v>
      </c>
      <c r="AD51" t="str">
        <f>"2025-09-01T09:57:41"</f>
        <v>2025-09-01T09:57:41</v>
      </c>
      <c r="AE51" t="str">
        <f>"2026-05-25T09:57:41"</f>
        <v>2026-05-25T09:57:41</v>
      </c>
      <c r="AF51" t="s">
        <v>436</v>
      </c>
      <c r="AH51" t="s">
        <v>400</v>
      </c>
      <c r="AJ51" t="s">
        <v>441</v>
      </c>
      <c r="AO51" t="s">
        <v>303</v>
      </c>
      <c r="AP51" t="s">
        <v>299</v>
      </c>
      <c r="AS51" t="s">
        <v>299</v>
      </c>
      <c r="AV51" t="s">
        <v>305</v>
      </c>
      <c r="AW51">
        <v>2</v>
      </c>
      <c r="AX51" t="s">
        <v>306</v>
      </c>
      <c r="AY51" t="s">
        <v>301</v>
      </c>
      <c r="BC51" t="s">
        <v>301</v>
      </c>
      <c r="BH51" t="s">
        <v>299</v>
      </c>
      <c r="BK51" t="s">
        <v>301</v>
      </c>
      <c r="BT51" t="s">
        <v>299</v>
      </c>
      <c r="BU51" t="s">
        <v>309</v>
      </c>
      <c r="BV51" t="s">
        <v>310</v>
      </c>
      <c r="BW51" t="s">
        <v>311</v>
      </c>
      <c r="BX51" t="s">
        <v>312</v>
      </c>
      <c r="BY51" t="s">
        <v>331</v>
      </c>
      <c r="BZ51" t="s">
        <v>301</v>
      </c>
      <c r="CA51" t="s">
        <v>314</v>
      </c>
      <c r="CB51">
        <v>4</v>
      </c>
      <c r="CD51" t="s">
        <v>315</v>
      </c>
      <c r="CE51" t="s">
        <v>316</v>
      </c>
      <c r="CF51" t="s">
        <v>299</v>
      </c>
      <c r="CI51" t="s">
        <v>311</v>
      </c>
      <c r="CJ51" t="s">
        <v>311</v>
      </c>
      <c r="CL51" t="s">
        <v>317</v>
      </c>
      <c r="CM51" t="s">
        <v>318</v>
      </c>
      <c r="CN51" t="s">
        <v>301</v>
      </c>
      <c r="CP51" t="s">
        <v>406</v>
      </c>
      <c r="CU51" t="s">
        <v>299</v>
      </c>
      <c r="CY51" t="s">
        <v>323</v>
      </c>
      <c r="DA51" t="s">
        <v>299</v>
      </c>
      <c r="DB51" t="s">
        <v>299</v>
      </c>
      <c r="DC51" t="s">
        <v>299</v>
      </c>
      <c r="DD51" t="s">
        <v>299</v>
      </c>
      <c r="DS51" t="s">
        <v>299</v>
      </c>
      <c r="DV51" t="s">
        <v>299</v>
      </c>
      <c r="DW51" t="s">
        <v>324</v>
      </c>
      <c r="EC51" t="s">
        <v>299</v>
      </c>
      <c r="ED51" t="s">
        <v>299</v>
      </c>
      <c r="EE51" t="s">
        <v>325</v>
      </c>
      <c r="EF51" t="s">
        <v>299</v>
      </c>
      <c r="EG51" t="s">
        <v>396</v>
      </c>
      <c r="EH51" t="s">
        <v>353</v>
      </c>
      <c r="EI51" t="s">
        <v>476</v>
      </c>
      <c r="EK51" t="s">
        <v>304</v>
      </c>
    </row>
    <row r="52" spans="1:241">
      <c r="A52">
        <v>16229767</v>
      </c>
      <c r="B52">
        <v>4561027</v>
      </c>
      <c r="C52" t="s">
        <v>444</v>
      </c>
      <c r="D52" t="s">
        <v>493</v>
      </c>
      <c r="E52" t="s">
        <v>515</v>
      </c>
      <c r="F52" s="1">
        <v>42291</v>
      </c>
      <c r="H52" t="s">
        <v>341</v>
      </c>
      <c r="I52" t="s">
        <v>297</v>
      </c>
      <c r="J52" t="s">
        <v>298</v>
      </c>
      <c r="P52" t="s">
        <v>299</v>
      </c>
      <c r="Q52" t="str">
        <f>"КАЗАХСТАН, ТУРКЕСТАНСКАЯ ОБЛ., КАЗЫГУРТСКИЙ РАЙОН, Жанабазарский, Тилектес, 55"</f>
        <v>КАЗАХСТАН, ТУРКЕСТАНСКАЯ ОБЛ., КАЗЫГУРТСКИЙ РАЙОН, Жанабазарский, Тилектес, 55</v>
      </c>
      <c r="R52" t="str">
        <f>"ҚАЗАҚСТАН, ТҮРКІСТАН ОБЛ., ҚАЗЫҒҰРТ АУДАНЫ, Жанабазарский, Тилектес, 55"</f>
        <v>ҚАЗАҚСТАН, ТҮРКІСТАН ОБЛ., ҚАЗЫҒҰРТ АУДАНЫ, Жанабазарский, Тилектес, 55</v>
      </c>
      <c r="S52" t="str">
        <f>"Жанабазарский, Тилектес, 55"</f>
        <v>Жанабазарский, Тилектес, 55</v>
      </c>
      <c r="T52" t="str">
        <f>"Жанабазарский, Тилектес, 55"</f>
        <v>Жанабазарский, Тилектес, 55</v>
      </c>
      <c r="AB52" t="str">
        <f>"2020-08-25T00:00:00"</f>
        <v>2020-08-25T00:00:00</v>
      </c>
      <c r="AC52" t="str">
        <f>"40"</f>
        <v>40</v>
      </c>
      <c r="AD52" t="str">
        <f>"2025-09-01T09:53:16"</f>
        <v>2025-09-01T09:53:16</v>
      </c>
      <c r="AE52" t="str">
        <f>"2026-05-25T09:53:16"</f>
        <v>2026-05-25T09:53:16</v>
      </c>
      <c r="AF52" t="s">
        <v>436</v>
      </c>
      <c r="AH52" t="s">
        <v>437</v>
      </c>
      <c r="AJ52" t="s">
        <v>441</v>
      </c>
      <c r="AO52" t="s">
        <v>303</v>
      </c>
      <c r="AP52" t="s">
        <v>299</v>
      </c>
      <c r="AS52" t="s">
        <v>299</v>
      </c>
      <c r="AV52" t="s">
        <v>305</v>
      </c>
      <c r="AW52">
        <v>2</v>
      </c>
      <c r="AX52" t="s">
        <v>306</v>
      </c>
      <c r="AY52" t="s">
        <v>301</v>
      </c>
      <c r="BC52" t="s">
        <v>301</v>
      </c>
      <c r="BH52" t="s">
        <v>299</v>
      </c>
      <c r="BK52" t="s">
        <v>301</v>
      </c>
      <c r="BT52" t="s">
        <v>299</v>
      </c>
      <c r="BU52" t="s">
        <v>309</v>
      </c>
      <c r="BV52" t="s">
        <v>310</v>
      </c>
      <c r="BW52" t="s">
        <v>311</v>
      </c>
      <c r="BX52" t="s">
        <v>312</v>
      </c>
      <c r="BY52" t="s">
        <v>313</v>
      </c>
      <c r="BZ52" t="s">
        <v>301</v>
      </c>
      <c r="CA52" t="s">
        <v>314</v>
      </c>
      <c r="CB52">
        <v>4</v>
      </c>
      <c r="CD52" t="s">
        <v>315</v>
      </c>
      <c r="CE52" t="s">
        <v>316</v>
      </c>
      <c r="CF52" t="s">
        <v>304</v>
      </c>
      <c r="CI52" t="s">
        <v>311</v>
      </c>
      <c r="CJ52" t="s">
        <v>311</v>
      </c>
      <c r="CL52" t="s">
        <v>317</v>
      </c>
      <c r="CM52" t="s">
        <v>318</v>
      </c>
      <c r="CN52" t="s">
        <v>301</v>
      </c>
      <c r="CP52" t="s">
        <v>406</v>
      </c>
      <c r="CU52" t="s">
        <v>299</v>
      </c>
      <c r="CY52" t="s">
        <v>323</v>
      </c>
      <c r="DA52" t="s">
        <v>299</v>
      </c>
      <c r="DB52" t="s">
        <v>299</v>
      </c>
      <c r="DC52" t="s">
        <v>299</v>
      </c>
      <c r="DD52" t="s">
        <v>299</v>
      </c>
      <c r="DS52" t="s">
        <v>299</v>
      </c>
      <c r="DV52" t="s">
        <v>299</v>
      </c>
      <c r="DW52" t="s">
        <v>324</v>
      </c>
      <c r="EC52" t="s">
        <v>299</v>
      </c>
      <c r="ED52" t="s">
        <v>299</v>
      </c>
      <c r="EE52" t="s">
        <v>325</v>
      </c>
      <c r="EF52" t="s">
        <v>299</v>
      </c>
      <c r="EH52" t="s">
        <v>326</v>
      </c>
      <c r="EK52" t="s">
        <v>304</v>
      </c>
    </row>
    <row r="53" spans="1:241">
      <c r="A53">
        <v>25410710</v>
      </c>
      <c r="B53">
        <v>9678002</v>
      </c>
      <c r="C53" t="s">
        <v>453</v>
      </c>
      <c r="D53" t="s">
        <v>516</v>
      </c>
      <c r="E53" t="s">
        <v>455</v>
      </c>
      <c r="F53" s="1">
        <v>43181</v>
      </c>
      <c r="H53" t="s">
        <v>341</v>
      </c>
      <c r="I53" t="s">
        <v>297</v>
      </c>
      <c r="J53" t="s">
        <v>298</v>
      </c>
      <c r="P53" t="s">
        <v>299</v>
      </c>
      <c r="Q53" t="str">
        <f>"КАЗАХСТАН, ТУРКЕСТАНСКАЯ ОБЛ., КАЗЫГУРТСКИЙ РАЙОН, Жанабазарский, Тилектес, 60"</f>
        <v>КАЗАХСТАН, ТУРКЕСТАНСКАЯ ОБЛ., КАЗЫГУРТСКИЙ РАЙОН, Жанабазарский, Тилектес, 60</v>
      </c>
      <c r="R53" t="str">
        <f>"ҚАЗАҚСТАН, ТҮРКІСТАН ОБЛ., ҚАЗЫҒҰРТ АУДАНЫ, Жанабазарский, Тилектес, 60"</f>
        <v>ҚАЗАҚСТАН, ТҮРКІСТАН ОБЛ., ҚАЗЫҒҰРТ АУДАНЫ, Жанабазарский, Тилектес, 60</v>
      </c>
      <c r="S53" t="str">
        <f>"Жанабазарский, Тилектес, 60"</f>
        <v>Жанабазарский, Тилектес, 60</v>
      </c>
      <c r="T53" t="str">
        <f>"Жанабазарский, Тилектес, 60"</f>
        <v>Жанабазарский, Тилектес, 60</v>
      </c>
      <c r="AB53" t="str">
        <f>"2024-08-28T00:00:00"</f>
        <v>2024-08-28T00:00:00</v>
      </c>
      <c r="AC53" t="str">
        <f>"44"</f>
        <v>44</v>
      </c>
      <c r="AD53" t="str">
        <f>"2024-09-01T09:33:32"</f>
        <v>2024-09-01T09:33:32</v>
      </c>
      <c r="AE53" t="str">
        <f>"2025-05-25T09:33:32"</f>
        <v>2025-05-25T09:33:32</v>
      </c>
      <c r="AF53" t="s">
        <v>436</v>
      </c>
      <c r="AH53" t="s">
        <v>437</v>
      </c>
      <c r="AJ53" t="s">
        <v>517</v>
      </c>
      <c r="AK53" t="s">
        <v>311</v>
      </c>
      <c r="AO53" t="s">
        <v>303</v>
      </c>
      <c r="AS53" t="s">
        <v>299</v>
      </c>
      <c r="AV53" t="s">
        <v>305</v>
      </c>
      <c r="AW53">
        <v>2</v>
      </c>
      <c r="AX53" t="s">
        <v>306</v>
      </c>
      <c r="AY53" t="s">
        <v>301</v>
      </c>
      <c r="BC53" t="s">
        <v>301</v>
      </c>
      <c r="BH53" t="s">
        <v>299</v>
      </c>
      <c r="BK53" t="s">
        <v>301</v>
      </c>
      <c r="BT53" t="s">
        <v>299</v>
      </c>
      <c r="BU53" t="s">
        <v>309</v>
      </c>
      <c r="BV53" t="s">
        <v>310</v>
      </c>
      <c r="BW53" t="s">
        <v>412</v>
      </c>
      <c r="BX53" t="s">
        <v>311</v>
      </c>
      <c r="BY53" t="s">
        <v>490</v>
      </c>
      <c r="BZ53" t="s">
        <v>301</v>
      </c>
      <c r="CD53" t="s">
        <v>316</v>
      </c>
      <c r="CF53" t="s">
        <v>299</v>
      </c>
      <c r="CK53">
        <v>0</v>
      </c>
      <c r="CL53" t="s">
        <v>518</v>
      </c>
      <c r="CN53" t="s">
        <v>301</v>
      </c>
      <c r="CP53" t="s">
        <v>406</v>
      </c>
      <c r="CU53" t="s">
        <v>299</v>
      </c>
      <c r="CY53" t="s">
        <v>323</v>
      </c>
      <c r="DA53" t="s">
        <v>299</v>
      </c>
      <c r="DB53" t="s">
        <v>299</v>
      </c>
      <c r="DC53" t="s">
        <v>299</v>
      </c>
      <c r="DD53" t="s">
        <v>299</v>
      </c>
      <c r="DS53" t="s">
        <v>299</v>
      </c>
      <c r="DV53" t="s">
        <v>299</v>
      </c>
      <c r="DW53" t="s">
        <v>324</v>
      </c>
      <c r="EC53" t="s">
        <v>299</v>
      </c>
      <c r="ED53" t="s">
        <v>299</v>
      </c>
      <c r="EE53" t="s">
        <v>325</v>
      </c>
      <c r="EF53" t="s">
        <v>299</v>
      </c>
      <c r="EH53" t="s">
        <v>326</v>
      </c>
      <c r="EK53" t="s">
        <v>304</v>
      </c>
      <c r="IG53" t="s">
        <v>304</v>
      </c>
    </row>
    <row r="54" spans="1:241">
      <c r="A54">
        <v>16228640</v>
      </c>
      <c r="B54">
        <v>6697906</v>
      </c>
      <c r="C54" t="s">
        <v>392</v>
      </c>
      <c r="D54" t="s">
        <v>519</v>
      </c>
      <c r="E54" t="s">
        <v>520</v>
      </c>
      <c r="F54" s="1">
        <v>41886</v>
      </c>
      <c r="H54" t="s">
        <v>341</v>
      </c>
      <c r="I54" t="s">
        <v>297</v>
      </c>
      <c r="J54" t="s">
        <v>298</v>
      </c>
      <c r="P54" t="s">
        <v>299</v>
      </c>
      <c r="Q54" t="str">
        <f>"КАЗАХСТАН, ТУРКЕСТАНСКАЯ ОБЛ., КАЗЫГУРТСКИЙ РАЙОН, Жанабазарский, Тилектес, 21"</f>
        <v>КАЗАХСТАН, ТУРКЕСТАНСКАЯ ОБЛ., КАЗЫГУРТСКИЙ РАЙОН, Жанабазарский, Тилектес, 21</v>
      </c>
      <c r="R54" t="str">
        <f>"ҚАЗАҚСТАН, ТҮРКІСТАН ОБЛ., ҚАЗЫҒҰРТ АУДАНЫ, Жанабазарский, Тилектес, 21"</f>
        <v>ҚАЗАҚСТАН, ТҮРКІСТАН ОБЛ., ҚАЗЫҒҰРТ АУДАНЫ, Жанабазарский, Тилектес, 21</v>
      </c>
      <c r="S54" t="str">
        <f>"Жанабазарский, Тилектес, 21"</f>
        <v>Жанабазарский, Тилектес, 21</v>
      </c>
      <c r="T54" t="str">
        <f>"Жанабазарский, Тилектес, 21"</f>
        <v>Жанабазарский, Тилектес, 21</v>
      </c>
      <c r="AB54" t="str">
        <f>"2020-08-25T00:00:00"</f>
        <v>2020-08-25T00:00:00</v>
      </c>
      <c r="AC54" t="str">
        <f>"40"</f>
        <v>40</v>
      </c>
      <c r="AD54" t="str">
        <f>"2024-09-01T13:45:13"</f>
        <v>2024-09-01T13:45:13</v>
      </c>
      <c r="AE54" t="str">
        <f>"2025-05-25T13:45:13"</f>
        <v>2025-05-25T13:45:13</v>
      </c>
      <c r="AF54" t="s">
        <v>436</v>
      </c>
      <c r="AH54" t="s">
        <v>400</v>
      </c>
      <c r="AJ54" t="s">
        <v>430</v>
      </c>
      <c r="AO54" t="s">
        <v>303</v>
      </c>
      <c r="AS54" t="s">
        <v>299</v>
      </c>
      <c r="AV54" t="s">
        <v>305</v>
      </c>
      <c r="AW54">
        <v>1</v>
      </c>
      <c r="AX54" t="s">
        <v>306</v>
      </c>
      <c r="AY54" t="s">
        <v>301</v>
      </c>
      <c r="BC54" t="s">
        <v>301</v>
      </c>
      <c r="BH54" t="s">
        <v>299</v>
      </c>
      <c r="BK54" t="s">
        <v>301</v>
      </c>
      <c r="BT54" t="s">
        <v>299</v>
      </c>
      <c r="BU54" t="s">
        <v>309</v>
      </c>
      <c r="BV54" t="s">
        <v>310</v>
      </c>
      <c r="BW54" t="s">
        <v>311</v>
      </c>
      <c r="BX54" t="s">
        <v>312</v>
      </c>
      <c r="BY54" t="s">
        <v>313</v>
      </c>
      <c r="BZ54" t="s">
        <v>301</v>
      </c>
      <c r="CA54" t="s">
        <v>314</v>
      </c>
      <c r="CB54">
        <v>3</v>
      </c>
      <c r="CD54" t="s">
        <v>315</v>
      </c>
      <c r="CE54" t="s">
        <v>316</v>
      </c>
      <c r="CF54" t="s">
        <v>304</v>
      </c>
      <c r="CI54" t="s">
        <v>311</v>
      </c>
      <c r="CJ54" t="s">
        <v>311</v>
      </c>
      <c r="CL54" t="s">
        <v>431</v>
      </c>
      <c r="CM54" t="s">
        <v>318</v>
      </c>
      <c r="CN54" t="s">
        <v>301</v>
      </c>
      <c r="CP54" t="s">
        <v>406</v>
      </c>
      <c r="CU54" t="s">
        <v>299</v>
      </c>
      <c r="CY54" t="s">
        <v>323</v>
      </c>
      <c r="DA54" t="s">
        <v>299</v>
      </c>
      <c r="DB54" t="s">
        <v>299</v>
      </c>
      <c r="DC54" t="s">
        <v>299</v>
      </c>
      <c r="DD54" t="s">
        <v>299</v>
      </c>
      <c r="DS54" t="s">
        <v>299</v>
      </c>
      <c r="DV54" t="s">
        <v>299</v>
      </c>
      <c r="DW54" t="s">
        <v>324</v>
      </c>
      <c r="EC54" t="s">
        <v>299</v>
      </c>
      <c r="ED54" t="s">
        <v>299</v>
      </c>
      <c r="EE54" t="s">
        <v>325</v>
      </c>
      <c r="EF54" t="s">
        <v>299</v>
      </c>
      <c r="EG54" t="s">
        <v>396</v>
      </c>
      <c r="EH54" t="s">
        <v>469</v>
      </c>
      <c r="EI54" t="s">
        <v>354</v>
      </c>
      <c r="EK54" t="s">
        <v>304</v>
      </c>
    </row>
    <row r="55" spans="1:241">
      <c r="A55">
        <v>16227622</v>
      </c>
      <c r="B55">
        <v>4184080</v>
      </c>
      <c r="C55" t="s">
        <v>483</v>
      </c>
      <c r="D55" t="s">
        <v>521</v>
      </c>
      <c r="E55" t="s">
        <v>522</v>
      </c>
      <c r="F55" s="1">
        <v>41831</v>
      </c>
      <c r="H55" t="s">
        <v>296</v>
      </c>
      <c r="I55" t="s">
        <v>297</v>
      </c>
      <c r="J55" t="s">
        <v>298</v>
      </c>
      <c r="P55" t="s">
        <v>299</v>
      </c>
      <c r="Q55" t="str">
        <f>"КАЗАХСТАН, ТУРКЕСТАНСКАЯ ОБЛ., КАЗЫГУРТСКИЙ РАЙОН, Жанабазарский, Тилектес, 8"</f>
        <v>КАЗАХСТАН, ТУРКЕСТАНСКАЯ ОБЛ., КАЗЫГУРТСКИЙ РАЙОН, Жанабазарский, Тилектес, 8</v>
      </c>
      <c r="R55" t="str">
        <f>"ҚАЗАҚСТАН, ТҮРКІСТАН ОБЛ., ҚАЗЫҒҰРТ АУДАНЫ, Жанабазарский, Тилектес, 8"</f>
        <v>ҚАЗАҚСТАН, ТҮРКІСТАН ОБЛ., ҚАЗЫҒҰРТ АУДАНЫ, Жанабазарский, Тилектес, 8</v>
      </c>
      <c r="S55" t="str">
        <f>"Жанабазарский, Тилектес, 8"</f>
        <v>Жанабазарский, Тилектес, 8</v>
      </c>
      <c r="T55" t="str">
        <f>"Жанабазарский, Тилектес, 8"</f>
        <v>Жанабазарский, Тилектес, 8</v>
      </c>
      <c r="AB55" t="str">
        <f>"2020-08-25T00:00:00"</f>
        <v>2020-08-25T00:00:00</v>
      </c>
      <c r="AC55" t="str">
        <f>"40"</f>
        <v>40</v>
      </c>
      <c r="AD55" t="str">
        <f>"2024-09-01T13:43:04"</f>
        <v>2024-09-01T13:43:04</v>
      </c>
      <c r="AE55" t="str">
        <f>"2025-05-25T13:43:04"</f>
        <v>2025-05-25T13:43:04</v>
      </c>
      <c r="AF55" t="s">
        <v>436</v>
      </c>
      <c r="AH55" t="s">
        <v>437</v>
      </c>
      <c r="AJ55" t="s">
        <v>430</v>
      </c>
      <c r="AO55" t="s">
        <v>303</v>
      </c>
      <c r="AS55" t="s">
        <v>304</v>
      </c>
      <c r="AV55" t="s">
        <v>305</v>
      </c>
      <c r="AW55">
        <v>1</v>
      </c>
      <c r="AX55" t="s">
        <v>306</v>
      </c>
      <c r="AY55" t="s">
        <v>301</v>
      </c>
      <c r="BC55" t="s">
        <v>301</v>
      </c>
      <c r="BH55" t="s">
        <v>299</v>
      </c>
      <c r="BK55" t="s">
        <v>301</v>
      </c>
      <c r="BT55" t="s">
        <v>299</v>
      </c>
      <c r="BU55" t="s">
        <v>309</v>
      </c>
      <c r="BV55" t="s">
        <v>310</v>
      </c>
      <c r="BW55" t="s">
        <v>311</v>
      </c>
      <c r="BX55" t="s">
        <v>312</v>
      </c>
      <c r="BY55" t="s">
        <v>372</v>
      </c>
      <c r="BZ55" t="s">
        <v>301</v>
      </c>
      <c r="CA55" t="s">
        <v>314</v>
      </c>
      <c r="CB55">
        <v>5</v>
      </c>
      <c r="CD55" t="s">
        <v>315</v>
      </c>
      <c r="CE55" t="s">
        <v>316</v>
      </c>
      <c r="CF55" t="s">
        <v>304</v>
      </c>
      <c r="CI55" t="s">
        <v>311</v>
      </c>
      <c r="CJ55" t="s">
        <v>311</v>
      </c>
      <c r="CL55" t="s">
        <v>431</v>
      </c>
      <c r="CM55" t="s">
        <v>318</v>
      </c>
      <c r="CN55" t="s">
        <v>301</v>
      </c>
      <c r="CP55" t="s">
        <v>406</v>
      </c>
      <c r="CU55" t="s">
        <v>299</v>
      </c>
      <c r="CY55" t="s">
        <v>323</v>
      </c>
      <c r="DA55" t="s">
        <v>299</v>
      </c>
      <c r="DB55" t="s">
        <v>299</v>
      </c>
      <c r="DC55" t="s">
        <v>299</v>
      </c>
      <c r="DD55" t="s">
        <v>299</v>
      </c>
      <c r="DS55" t="s">
        <v>299</v>
      </c>
      <c r="DV55" t="s">
        <v>299</v>
      </c>
      <c r="DW55" t="s">
        <v>324</v>
      </c>
      <c r="EC55" t="s">
        <v>299</v>
      </c>
      <c r="ED55" t="s">
        <v>299</v>
      </c>
      <c r="EE55" t="s">
        <v>325</v>
      </c>
      <c r="EF55" t="s">
        <v>299</v>
      </c>
      <c r="EH55" t="s">
        <v>326</v>
      </c>
      <c r="EK55" t="s">
        <v>304</v>
      </c>
    </row>
    <row r="56" spans="1:241">
      <c r="A56">
        <v>25467576</v>
      </c>
      <c r="B56">
        <v>11081669</v>
      </c>
      <c r="C56" t="s">
        <v>523</v>
      </c>
      <c r="D56" t="s">
        <v>524</v>
      </c>
      <c r="E56" t="s">
        <v>525</v>
      </c>
      <c r="F56" s="1">
        <v>43448</v>
      </c>
      <c r="H56" t="s">
        <v>341</v>
      </c>
      <c r="I56" t="s">
        <v>297</v>
      </c>
      <c r="J56" t="s">
        <v>298</v>
      </c>
      <c r="P56" t="s">
        <v>299</v>
      </c>
      <c r="Q56" t="str">
        <f>"КАЗАХСТАН, ТУРКЕСТАНСКАЯ ОБЛ., КАЗЫГУРТСКИЙ РАЙОН, -"</f>
        <v>КАЗАХСТАН, ТУРКЕСТАНСКАЯ ОБЛ., КАЗЫГУРТСКИЙ РАЙОН, -</v>
      </c>
      <c r="R56" t="str">
        <f>"ҚАЗАҚСТАН, ТҮРКІСТАН ОБЛ., ҚАЗЫҒҰРТ АУДАНЫ, -"</f>
        <v>ҚАЗАҚСТАН, ТҮРКІСТАН ОБЛ., ҚАЗЫҒҰРТ АУДАНЫ, -</v>
      </c>
      <c r="S56" t="str">
        <f>"-"</f>
        <v>-</v>
      </c>
      <c r="T56" t="str">
        <f>"-"</f>
        <v>-</v>
      </c>
      <c r="AB56" t="str">
        <f>"2024-08-28T00:00:00"</f>
        <v>2024-08-28T00:00:00</v>
      </c>
      <c r="AC56" t="str">
        <f>"44"</f>
        <v>44</v>
      </c>
      <c r="AD56" t="str">
        <f>"2024-09-01T09:41:50"</f>
        <v>2024-09-01T09:41:50</v>
      </c>
      <c r="AE56" t="str">
        <f>"2025-05-25T09:41:50"</f>
        <v>2025-05-25T09:41:50</v>
      </c>
      <c r="AF56" t="s">
        <v>436</v>
      </c>
      <c r="AH56" t="s">
        <v>437</v>
      </c>
      <c r="AJ56" t="s">
        <v>517</v>
      </c>
      <c r="AK56" t="s">
        <v>311</v>
      </c>
      <c r="AO56" t="s">
        <v>303</v>
      </c>
      <c r="AS56" t="s">
        <v>299</v>
      </c>
      <c r="AV56" t="s">
        <v>305</v>
      </c>
      <c r="AW56">
        <v>2</v>
      </c>
      <c r="AX56" t="s">
        <v>306</v>
      </c>
      <c r="AY56" t="s">
        <v>301</v>
      </c>
      <c r="BC56" t="s">
        <v>301</v>
      </c>
      <c r="BH56" t="s">
        <v>299</v>
      </c>
      <c r="BK56" t="s">
        <v>301</v>
      </c>
      <c r="BT56" t="s">
        <v>299</v>
      </c>
      <c r="BU56" t="s">
        <v>309</v>
      </c>
      <c r="BV56" t="s">
        <v>310</v>
      </c>
      <c r="BW56" t="s">
        <v>412</v>
      </c>
      <c r="BX56" t="s">
        <v>311</v>
      </c>
      <c r="BY56" t="s">
        <v>490</v>
      </c>
      <c r="BZ56" t="s">
        <v>301</v>
      </c>
      <c r="CD56" t="s">
        <v>316</v>
      </c>
      <c r="CF56" t="s">
        <v>299</v>
      </c>
      <c r="CK56">
        <v>0</v>
      </c>
      <c r="CL56" t="s">
        <v>518</v>
      </c>
      <c r="CN56" t="s">
        <v>301</v>
      </c>
      <c r="CP56" t="s">
        <v>406</v>
      </c>
      <c r="CU56" t="s">
        <v>299</v>
      </c>
      <c r="CY56" t="s">
        <v>323</v>
      </c>
      <c r="DA56" t="s">
        <v>299</v>
      </c>
      <c r="DB56" t="s">
        <v>299</v>
      </c>
      <c r="DC56" t="s">
        <v>299</v>
      </c>
      <c r="DD56" t="s">
        <v>299</v>
      </c>
      <c r="DS56" t="s">
        <v>299</v>
      </c>
      <c r="DV56" t="s">
        <v>390</v>
      </c>
      <c r="DW56" t="s">
        <v>391</v>
      </c>
      <c r="DX56" t="s">
        <v>462</v>
      </c>
      <c r="DZ56" t="str">
        <f>"51"</f>
        <v>51</v>
      </c>
      <c r="EB56" t="str">
        <f>"2024-07-17T00:00:00"</f>
        <v>2024-07-17T00:00:00</v>
      </c>
      <c r="EC56" t="s">
        <v>299</v>
      </c>
      <c r="ED56" t="s">
        <v>304</v>
      </c>
      <c r="EE56" t="s">
        <v>325</v>
      </c>
      <c r="EF56" t="s">
        <v>299</v>
      </c>
      <c r="EG56" t="s">
        <v>396</v>
      </c>
      <c r="EH56" t="s">
        <v>326</v>
      </c>
      <c r="EI56" t="s">
        <v>368</v>
      </c>
      <c r="EK56" t="s">
        <v>304</v>
      </c>
      <c r="IG56" t="s">
        <v>304</v>
      </c>
    </row>
    <row r="57" spans="1:241">
      <c r="A57">
        <v>25468375</v>
      </c>
      <c r="B57">
        <v>9678621</v>
      </c>
      <c r="C57" t="s">
        <v>466</v>
      </c>
      <c r="D57" t="s">
        <v>526</v>
      </c>
      <c r="E57" t="s">
        <v>527</v>
      </c>
      <c r="F57" s="1">
        <v>43463</v>
      </c>
      <c r="H57" t="s">
        <v>296</v>
      </c>
      <c r="I57" t="s">
        <v>297</v>
      </c>
      <c r="J57" t="s">
        <v>298</v>
      </c>
      <c r="P57" t="s">
        <v>299</v>
      </c>
      <c r="Q57" t="str">
        <f>"КАЗАХСТАН, ТУРКЕСТАНСКАЯ ОБЛ., КАЗЫГУРТСКИЙ РАЙОН, Жанабазарский, Тилектес, 28"</f>
        <v>КАЗАХСТАН, ТУРКЕСТАНСКАЯ ОБЛ., КАЗЫГУРТСКИЙ РАЙОН, Жанабазарский, Тилектес, 28</v>
      </c>
      <c r="R57" t="str">
        <f>"ҚАЗАҚСТАН, ТҮРКІСТАН ОБЛ., ҚАЗЫҒҰРТ АУДАНЫ, Жанабазарский, Тилектес, 28"</f>
        <v>ҚАЗАҚСТАН, ТҮРКІСТАН ОБЛ., ҚАЗЫҒҰРТ АУДАНЫ, Жанабазарский, Тилектес, 28</v>
      </c>
      <c r="S57" t="str">
        <f>"Жанабазарский, Тилектес, 28"</f>
        <v>Жанабазарский, Тилектес, 28</v>
      </c>
      <c r="T57" t="str">
        <f>"Жанабазарский, Тилектес, 28"</f>
        <v>Жанабазарский, Тилектес, 28</v>
      </c>
      <c r="AB57" t="str">
        <f>"2024-08-28T00:00:00"</f>
        <v>2024-08-28T00:00:00</v>
      </c>
      <c r="AC57" t="str">
        <f>"44"</f>
        <v>44</v>
      </c>
      <c r="AD57" t="str">
        <f>"2024-09-01T09:51:27"</f>
        <v>2024-09-01T09:51:27</v>
      </c>
      <c r="AE57" t="str">
        <f>"2025-05-25T09:51:27"</f>
        <v>2025-05-25T09:51:27</v>
      </c>
      <c r="AF57" t="s">
        <v>436</v>
      </c>
      <c r="AH57" t="s">
        <v>437</v>
      </c>
      <c r="AJ57" t="s">
        <v>517</v>
      </c>
      <c r="AK57" t="s">
        <v>311</v>
      </c>
      <c r="AO57" t="s">
        <v>303</v>
      </c>
      <c r="AS57" t="s">
        <v>299</v>
      </c>
      <c r="AV57" t="s">
        <v>305</v>
      </c>
      <c r="AW57">
        <v>2</v>
      </c>
      <c r="AX57" t="s">
        <v>306</v>
      </c>
      <c r="AY57" t="s">
        <v>301</v>
      </c>
      <c r="BC57" t="s">
        <v>301</v>
      </c>
      <c r="BH57" t="s">
        <v>299</v>
      </c>
      <c r="BK57" t="s">
        <v>301</v>
      </c>
      <c r="BT57" t="s">
        <v>299</v>
      </c>
      <c r="BU57" t="s">
        <v>309</v>
      </c>
      <c r="BV57" t="s">
        <v>310</v>
      </c>
      <c r="BW57" t="s">
        <v>412</v>
      </c>
      <c r="BX57" t="s">
        <v>311</v>
      </c>
      <c r="BY57" t="s">
        <v>490</v>
      </c>
      <c r="BZ57" t="s">
        <v>301</v>
      </c>
      <c r="CD57" t="s">
        <v>316</v>
      </c>
      <c r="CF57" t="s">
        <v>299</v>
      </c>
      <c r="CK57">
        <v>0</v>
      </c>
      <c r="CL57" t="s">
        <v>518</v>
      </c>
      <c r="CN57" t="s">
        <v>301</v>
      </c>
      <c r="CP57" t="s">
        <v>406</v>
      </c>
      <c r="CU57" t="s">
        <v>299</v>
      </c>
      <c r="CY57" t="s">
        <v>323</v>
      </c>
      <c r="DA57" t="s">
        <v>299</v>
      </c>
      <c r="DB57" t="s">
        <v>299</v>
      </c>
      <c r="DC57" t="s">
        <v>299</v>
      </c>
      <c r="DD57" t="s">
        <v>299</v>
      </c>
      <c r="DS57" t="s">
        <v>299</v>
      </c>
      <c r="DV57" t="s">
        <v>299</v>
      </c>
      <c r="DW57" t="s">
        <v>324</v>
      </c>
      <c r="EC57" t="s">
        <v>299</v>
      </c>
      <c r="ED57" t="s">
        <v>299</v>
      </c>
      <c r="EE57" t="s">
        <v>325</v>
      </c>
      <c r="EF57" t="s">
        <v>299</v>
      </c>
      <c r="EH57" t="s">
        <v>326</v>
      </c>
      <c r="EK57" t="s">
        <v>304</v>
      </c>
      <c r="IG57" t="s">
        <v>304</v>
      </c>
    </row>
    <row r="58" spans="1:241">
      <c r="A58">
        <v>25550180</v>
      </c>
      <c r="B58">
        <v>9680609</v>
      </c>
      <c r="C58" t="s">
        <v>528</v>
      </c>
      <c r="D58" t="s">
        <v>529</v>
      </c>
      <c r="E58" t="s">
        <v>530</v>
      </c>
      <c r="F58" s="1">
        <v>42621</v>
      </c>
      <c r="H58" t="s">
        <v>341</v>
      </c>
      <c r="I58" t="s">
        <v>297</v>
      </c>
      <c r="J58" t="s">
        <v>298</v>
      </c>
      <c r="P58" t="s">
        <v>299</v>
      </c>
      <c r="Q58" t="str">
        <f>"КАЗАХСТАН, ШЫМКЕНТ, ҚАЛА IШIНДЕГI АУДАНЫ Каратау, 74"</f>
        <v>КАЗАХСТАН, ШЫМКЕНТ, ҚАЛА IШIНДЕГI АУДАНЫ Каратау, 74</v>
      </c>
      <c r="R58" t="str">
        <f>"ҚАЗАҚСТАН, ШЫМКЕНТ, ҚАЛА IШIНДЕГI АУДАНЫ Каратау, 74"</f>
        <v>ҚАЗАҚСТАН, ШЫМКЕНТ, ҚАЛА IШIНДЕГI АУДАНЫ Каратау, 74</v>
      </c>
      <c r="S58" t="str">
        <f>"ҚАЛА IШIНДЕГI АУДАНЫ Каратау, 74"</f>
        <v>ҚАЛА IШIНДЕГI АУДАНЫ Каратау, 74</v>
      </c>
      <c r="T58" t="str">
        <f>"ҚАЛА IШIНДЕГI АУДАНЫ Каратау, 74"</f>
        <v>ҚАЛА IШIНДЕГI АУДАНЫ Каратау, 74</v>
      </c>
      <c r="AB58" t="str">
        <f>"2023-08-22T00:00:00"</f>
        <v>2023-08-22T00:00:00</v>
      </c>
      <c r="AC58" t="str">
        <f>"74"</f>
        <v>74</v>
      </c>
      <c r="AD58" t="str">
        <f>"2024-09-01T13:25:21"</f>
        <v>2024-09-01T13:25:21</v>
      </c>
      <c r="AE58" t="str">
        <f>"2025-05-25T13:25:21"</f>
        <v>2025-05-25T13:25:21</v>
      </c>
      <c r="AF58" t="s">
        <v>436</v>
      </c>
      <c r="AH58" t="s">
        <v>400</v>
      </c>
      <c r="AJ58" t="s">
        <v>461</v>
      </c>
      <c r="AO58" t="s">
        <v>303</v>
      </c>
      <c r="AS58" t="s">
        <v>299</v>
      </c>
      <c r="AV58" t="s">
        <v>305</v>
      </c>
      <c r="AW58">
        <v>2</v>
      </c>
      <c r="AX58" t="s">
        <v>306</v>
      </c>
      <c r="AY58" t="s">
        <v>301</v>
      </c>
      <c r="BC58" t="s">
        <v>301</v>
      </c>
      <c r="BH58" t="s">
        <v>299</v>
      </c>
      <c r="BK58" t="s">
        <v>301</v>
      </c>
      <c r="BT58" t="s">
        <v>299</v>
      </c>
      <c r="BU58" t="s">
        <v>309</v>
      </c>
      <c r="BV58" t="s">
        <v>310</v>
      </c>
      <c r="BW58" t="s">
        <v>412</v>
      </c>
      <c r="BX58" t="s">
        <v>311</v>
      </c>
      <c r="BY58" t="s">
        <v>313</v>
      </c>
      <c r="BZ58" t="s">
        <v>301</v>
      </c>
      <c r="CA58" t="s">
        <v>314</v>
      </c>
      <c r="CB58">
        <v>3</v>
      </c>
      <c r="CD58" t="s">
        <v>315</v>
      </c>
      <c r="CE58" t="s">
        <v>316</v>
      </c>
      <c r="CF58" t="s">
        <v>299</v>
      </c>
      <c r="CK58" t="s">
        <v>531</v>
      </c>
      <c r="CL58" t="s">
        <v>334</v>
      </c>
      <c r="CM58" t="s">
        <v>318</v>
      </c>
      <c r="CN58" t="s">
        <v>301</v>
      </c>
      <c r="CP58" t="s">
        <v>406</v>
      </c>
      <c r="CU58" t="s">
        <v>299</v>
      </c>
      <c r="CY58" t="s">
        <v>323</v>
      </c>
      <c r="DA58" t="s">
        <v>299</v>
      </c>
      <c r="DB58" t="s">
        <v>299</v>
      </c>
      <c r="DC58" t="s">
        <v>299</v>
      </c>
      <c r="DD58" t="s">
        <v>299</v>
      </c>
      <c r="DS58" t="s">
        <v>299</v>
      </c>
      <c r="DV58" t="s">
        <v>299</v>
      </c>
      <c r="DW58" t="s">
        <v>324</v>
      </c>
      <c r="EC58" t="s">
        <v>299</v>
      </c>
      <c r="ED58" t="s">
        <v>299</v>
      </c>
      <c r="EE58" t="s">
        <v>325</v>
      </c>
      <c r="EF58" t="s">
        <v>299</v>
      </c>
      <c r="EH58" t="s">
        <v>353</v>
      </c>
      <c r="EI58" t="s">
        <v>354</v>
      </c>
      <c r="EK58" t="s">
        <v>304</v>
      </c>
    </row>
    <row r="59" spans="1:241">
      <c r="A59">
        <v>25550264</v>
      </c>
      <c r="B59">
        <v>4106776</v>
      </c>
      <c r="C59" t="s">
        <v>532</v>
      </c>
      <c r="D59" t="s">
        <v>533</v>
      </c>
      <c r="E59" t="s">
        <v>530</v>
      </c>
      <c r="F59" s="1">
        <v>41797</v>
      </c>
      <c r="H59" t="s">
        <v>341</v>
      </c>
      <c r="I59" t="s">
        <v>297</v>
      </c>
      <c r="J59" t="s">
        <v>298</v>
      </c>
      <c r="P59" t="s">
        <v>299</v>
      </c>
      <c r="Q59" t="str">
        <f>"КАЗАХСТАН, ШЫМКЕНТ, ҚАЛА IШIНДЕГI АУДАНЫ Каратау, 74"</f>
        <v>КАЗАХСТАН, ШЫМКЕНТ, ҚАЛА IШIНДЕГI АУДАНЫ Каратау, 74</v>
      </c>
      <c r="R59" t="str">
        <f>"ҚАЗАҚСТАН, ШЫМКЕНТ, ҚАЛА IШIНДЕГI АУДАНЫ Каратау, 74"</f>
        <v>ҚАЗАҚСТАН, ШЫМКЕНТ, ҚАЛА IШIНДЕГI АУДАНЫ Каратау, 74</v>
      </c>
      <c r="S59" t="str">
        <f>"ҚАЛА IШIНДЕГI АУДАНЫ Каратау, 74"</f>
        <v>ҚАЛА IШIНДЕГI АУДАНЫ Каратау, 74</v>
      </c>
      <c r="T59" t="str">
        <f>"ҚАЛА IШIНДЕГI АУДАНЫ Каратау, 74"</f>
        <v>ҚАЛА IШIНДЕГI АУДАНЫ Каратау, 74</v>
      </c>
      <c r="AB59" t="str">
        <f>"2023-08-22T00:00:00"</f>
        <v>2023-08-22T00:00:00</v>
      </c>
      <c r="AC59" t="str">
        <f>"74"</f>
        <v>74</v>
      </c>
      <c r="AD59" t="str">
        <f>"2025-09-01T10:08:19"</f>
        <v>2025-09-01T10:08:19</v>
      </c>
      <c r="AE59" t="str">
        <f>"2026-05-25T10:08:19"</f>
        <v>2026-05-25T10:08:19</v>
      </c>
      <c r="AF59" t="s">
        <v>436</v>
      </c>
      <c r="AH59" t="s">
        <v>400</v>
      </c>
      <c r="AJ59" t="s">
        <v>441</v>
      </c>
      <c r="AO59" t="s">
        <v>303</v>
      </c>
      <c r="AP59" t="s">
        <v>299</v>
      </c>
      <c r="AS59" t="s">
        <v>299</v>
      </c>
      <c r="AV59" t="s">
        <v>305</v>
      </c>
      <c r="AW59">
        <v>2</v>
      </c>
      <c r="AX59" t="s">
        <v>306</v>
      </c>
      <c r="AY59" t="s">
        <v>301</v>
      </c>
      <c r="BC59" t="s">
        <v>301</v>
      </c>
      <c r="BH59" t="s">
        <v>299</v>
      </c>
      <c r="BK59" t="s">
        <v>301</v>
      </c>
      <c r="BT59" t="s">
        <v>299</v>
      </c>
      <c r="BU59" t="s">
        <v>309</v>
      </c>
      <c r="BV59" t="s">
        <v>310</v>
      </c>
      <c r="BW59" t="s">
        <v>311</v>
      </c>
      <c r="BX59" t="s">
        <v>312</v>
      </c>
      <c r="BY59" t="s">
        <v>313</v>
      </c>
      <c r="BZ59" t="s">
        <v>301</v>
      </c>
      <c r="CA59" t="s">
        <v>314</v>
      </c>
      <c r="CB59">
        <v>3</v>
      </c>
      <c r="CD59" t="s">
        <v>315</v>
      </c>
      <c r="CE59" t="s">
        <v>316</v>
      </c>
      <c r="CF59" t="s">
        <v>299</v>
      </c>
      <c r="CL59" t="s">
        <v>317</v>
      </c>
      <c r="CM59" t="s">
        <v>318</v>
      </c>
      <c r="CN59" t="s">
        <v>301</v>
      </c>
      <c r="CP59" t="s">
        <v>406</v>
      </c>
      <c r="CU59" t="s">
        <v>299</v>
      </c>
      <c r="CY59" t="s">
        <v>323</v>
      </c>
      <c r="DA59" t="s">
        <v>299</v>
      </c>
      <c r="DB59" t="s">
        <v>299</v>
      </c>
      <c r="DC59" t="s">
        <v>299</v>
      </c>
      <c r="DD59" t="s">
        <v>299</v>
      </c>
      <c r="DS59" t="s">
        <v>299</v>
      </c>
      <c r="DV59" t="s">
        <v>299</v>
      </c>
      <c r="DW59" t="s">
        <v>324</v>
      </c>
      <c r="EC59" t="s">
        <v>299</v>
      </c>
      <c r="ED59" t="s">
        <v>299</v>
      </c>
      <c r="EE59" t="s">
        <v>325</v>
      </c>
      <c r="EF59" t="s">
        <v>299</v>
      </c>
      <c r="EG59" t="s">
        <v>396</v>
      </c>
      <c r="EH59" t="s">
        <v>353</v>
      </c>
      <c r="EI59" t="s">
        <v>368</v>
      </c>
      <c r="EK59" t="s">
        <v>304</v>
      </c>
    </row>
    <row r="60" spans="1:241">
      <c r="A60">
        <v>25550334</v>
      </c>
      <c r="B60">
        <v>4106904</v>
      </c>
      <c r="C60" t="s">
        <v>532</v>
      </c>
      <c r="D60" t="s">
        <v>534</v>
      </c>
      <c r="E60" t="s">
        <v>530</v>
      </c>
      <c r="F60" s="1">
        <v>41203</v>
      </c>
      <c r="H60" t="s">
        <v>341</v>
      </c>
      <c r="I60" t="s">
        <v>297</v>
      </c>
      <c r="J60" t="s">
        <v>298</v>
      </c>
      <c r="P60" t="s">
        <v>299</v>
      </c>
      <c r="Q60" t="str">
        <f>"КАЗАХСТАН, ШЫМКЕНТ, 2332"</f>
        <v>КАЗАХСТАН, ШЫМКЕНТ, 2332</v>
      </c>
      <c r="R60" t="str">
        <f>"ҚАЗАҚСТАН, ШЫМКЕНТ, 2332"</f>
        <v>ҚАЗАҚСТАН, ШЫМКЕНТ, 2332</v>
      </c>
      <c r="S60" t="str">
        <f>"КАЗАХСТАН, ШЫМКЕНТ, АЛЬ-ФАРАБИЙСКИЙ, 2332"</f>
        <v>КАЗАХСТАН, ШЫМКЕНТ, АЛЬ-ФАРАБИЙСКИЙ, 2332</v>
      </c>
      <c r="T60" t="str">
        <f>"ҚАЗАҚСТАН, ШЫМКЕНТ, ӘЛ-ФАРАБИ, 2332"</f>
        <v>ҚАЗАҚСТАН, ШЫМКЕНТ, ӘЛ-ФАРАБИ, 2332</v>
      </c>
      <c r="AB60" t="str">
        <f>"2023-08-22T00:00:00"</f>
        <v>2023-08-22T00:00:00</v>
      </c>
      <c r="AC60" t="str">
        <f>"74"</f>
        <v>74</v>
      </c>
      <c r="AD60" t="str">
        <f>"2024-09-01T12:21:52"</f>
        <v>2024-09-01T12:21:52</v>
      </c>
      <c r="AE60" t="str">
        <f>"2025-05-25T12:21:52"</f>
        <v>2025-05-25T12:21:52</v>
      </c>
      <c r="AF60" t="s">
        <v>436</v>
      </c>
      <c r="AH60" t="s">
        <v>400</v>
      </c>
      <c r="AJ60" t="s">
        <v>330</v>
      </c>
      <c r="AO60" t="s">
        <v>303</v>
      </c>
      <c r="AS60" t="s">
        <v>299</v>
      </c>
      <c r="AV60" t="s">
        <v>305</v>
      </c>
      <c r="AW60">
        <v>1</v>
      </c>
      <c r="AX60" t="s">
        <v>306</v>
      </c>
      <c r="AY60" t="s">
        <v>301</v>
      </c>
      <c r="BC60" t="s">
        <v>301</v>
      </c>
      <c r="BH60" t="s">
        <v>299</v>
      </c>
      <c r="BK60" t="s">
        <v>301</v>
      </c>
      <c r="BT60" t="s">
        <v>299</v>
      </c>
      <c r="BU60" t="s">
        <v>309</v>
      </c>
      <c r="BV60" t="s">
        <v>535</v>
      </c>
      <c r="BX60" t="s">
        <v>312</v>
      </c>
      <c r="BY60" t="s">
        <v>313</v>
      </c>
      <c r="BZ60" t="s">
        <v>301</v>
      </c>
      <c r="CA60" t="s">
        <v>314</v>
      </c>
      <c r="CB60">
        <v>3</v>
      </c>
      <c r="CD60" t="s">
        <v>315</v>
      </c>
      <c r="CE60" t="s">
        <v>316</v>
      </c>
      <c r="CF60" t="s">
        <v>299</v>
      </c>
      <c r="CL60" t="s">
        <v>334</v>
      </c>
      <c r="CM60" t="s">
        <v>318</v>
      </c>
      <c r="CN60" t="s">
        <v>301</v>
      </c>
      <c r="CP60" t="s">
        <v>406</v>
      </c>
      <c r="CU60" t="s">
        <v>299</v>
      </c>
      <c r="CY60" t="s">
        <v>323</v>
      </c>
      <c r="DA60" t="s">
        <v>299</v>
      </c>
      <c r="DB60" t="s">
        <v>299</v>
      </c>
      <c r="DC60" t="s">
        <v>299</v>
      </c>
      <c r="DD60" t="s">
        <v>299</v>
      </c>
      <c r="DS60" t="s">
        <v>299</v>
      </c>
      <c r="DV60" t="s">
        <v>299</v>
      </c>
      <c r="DW60" t="s">
        <v>324</v>
      </c>
      <c r="EC60" t="s">
        <v>299</v>
      </c>
      <c r="ED60" t="s">
        <v>299</v>
      </c>
      <c r="EE60" t="s">
        <v>325</v>
      </c>
      <c r="EF60" t="s">
        <v>299</v>
      </c>
      <c r="EH60" t="s">
        <v>326</v>
      </c>
      <c r="EK60" t="s">
        <v>304</v>
      </c>
    </row>
    <row r="61" spans="1:241">
      <c r="A61">
        <v>13406329</v>
      </c>
      <c r="B61">
        <v>4200209</v>
      </c>
      <c r="C61" t="s">
        <v>536</v>
      </c>
      <c r="D61" t="s">
        <v>537</v>
      </c>
      <c r="E61" t="s">
        <v>538</v>
      </c>
      <c r="F61" s="1">
        <v>41675</v>
      </c>
      <c r="H61" t="s">
        <v>341</v>
      </c>
      <c r="I61" t="s">
        <v>297</v>
      </c>
      <c r="J61" t="s">
        <v>298</v>
      </c>
      <c r="P61" t="s">
        <v>299</v>
      </c>
      <c r="Q61" t="str">
        <f>"КАЗАХСТАН, ШЫМКЕНТ, АЛЬ-ФАРАБИЙСКИЙ, 4, 28"</f>
        <v>КАЗАХСТАН, ШЫМКЕНТ, АЛЬ-ФАРАБИЙСКИЙ, 4, 28</v>
      </c>
      <c r="R61" t="str">
        <f>"ҚАЗАҚСТАН, ШЫМКЕНТ, ӘЛ-ФАРАБИ, 4, 28"</f>
        <v>ҚАЗАҚСТАН, ШЫМКЕНТ, ӘЛ-ФАРАБИ, 4, 28</v>
      </c>
      <c r="S61" t="str">
        <f>"4, 28"</f>
        <v>4, 28</v>
      </c>
      <c r="T61" t="str">
        <f>"4, 28"</f>
        <v>4, 28</v>
      </c>
      <c r="AB61" t="str">
        <f>"2020-08-25T00:00:00"</f>
        <v>2020-08-25T00:00:00</v>
      </c>
      <c r="AC61" t="str">
        <f>"40"</f>
        <v>40</v>
      </c>
      <c r="AD61" t="str">
        <f>"2024-09-01T13:42:46"</f>
        <v>2024-09-01T13:42:46</v>
      </c>
      <c r="AE61" t="str">
        <f>"2025-05-25T13:42:46"</f>
        <v>2025-05-25T13:42:46</v>
      </c>
      <c r="AF61" t="s">
        <v>300</v>
      </c>
      <c r="AH61" t="s">
        <v>437</v>
      </c>
      <c r="AJ61" t="s">
        <v>430</v>
      </c>
      <c r="AO61" t="s">
        <v>303</v>
      </c>
      <c r="AS61" t="s">
        <v>304</v>
      </c>
      <c r="AV61" t="s">
        <v>305</v>
      </c>
      <c r="AW61">
        <v>1</v>
      </c>
      <c r="AX61" t="s">
        <v>306</v>
      </c>
      <c r="AY61" t="s">
        <v>301</v>
      </c>
      <c r="BC61" t="s">
        <v>301</v>
      </c>
      <c r="BH61" t="s">
        <v>299</v>
      </c>
      <c r="BK61" t="s">
        <v>301</v>
      </c>
      <c r="BT61" t="s">
        <v>299</v>
      </c>
      <c r="BU61" t="s">
        <v>309</v>
      </c>
      <c r="BV61" t="s">
        <v>310</v>
      </c>
      <c r="BW61" t="s">
        <v>311</v>
      </c>
      <c r="BX61" t="s">
        <v>312</v>
      </c>
      <c r="BY61" t="s">
        <v>313</v>
      </c>
      <c r="BZ61" t="s">
        <v>301</v>
      </c>
      <c r="CA61" t="s">
        <v>314</v>
      </c>
      <c r="CB61">
        <v>3</v>
      </c>
      <c r="CD61" t="s">
        <v>315</v>
      </c>
      <c r="CE61" t="s">
        <v>316</v>
      </c>
      <c r="CF61" t="s">
        <v>304</v>
      </c>
      <c r="CI61" t="s">
        <v>311</v>
      </c>
      <c r="CJ61" t="s">
        <v>311</v>
      </c>
      <c r="CL61" t="s">
        <v>431</v>
      </c>
      <c r="CM61" t="s">
        <v>318</v>
      </c>
      <c r="CN61" t="s">
        <v>301</v>
      </c>
      <c r="CP61" t="s">
        <v>406</v>
      </c>
      <c r="CU61" t="s">
        <v>299</v>
      </c>
      <c r="CY61" t="s">
        <v>323</v>
      </c>
      <c r="DA61" t="s">
        <v>299</v>
      </c>
      <c r="DB61" t="s">
        <v>299</v>
      </c>
      <c r="DC61" t="s">
        <v>299</v>
      </c>
      <c r="DD61" t="s">
        <v>299</v>
      </c>
      <c r="DS61" t="s">
        <v>299</v>
      </c>
      <c r="DV61" t="s">
        <v>299</v>
      </c>
      <c r="DW61" t="s">
        <v>324</v>
      </c>
      <c r="EC61" t="s">
        <v>299</v>
      </c>
      <c r="ED61" t="s">
        <v>299</v>
      </c>
      <c r="EE61" t="s">
        <v>325</v>
      </c>
      <c r="EF61" t="s">
        <v>299</v>
      </c>
      <c r="EH61" t="s">
        <v>326</v>
      </c>
      <c r="EK61" t="s">
        <v>299</v>
      </c>
    </row>
    <row r="62" spans="1:241">
      <c r="A62">
        <v>7555639</v>
      </c>
      <c r="B62">
        <v>5681000</v>
      </c>
      <c r="C62" t="s">
        <v>539</v>
      </c>
      <c r="D62" t="s">
        <v>498</v>
      </c>
      <c r="F62" s="1">
        <v>40967</v>
      </c>
      <c r="H62" t="s">
        <v>296</v>
      </c>
      <c r="I62" t="s">
        <v>297</v>
      </c>
      <c r="J62" t="s">
        <v>298</v>
      </c>
      <c r="P62" t="s">
        <v>299</v>
      </c>
      <c r="AB62" t="str">
        <f>"2018-08-29T00:00:00"</f>
        <v>2018-08-29T00:00:00</v>
      </c>
      <c r="AC62" t="str">
        <f>"19"</f>
        <v>19</v>
      </c>
      <c r="AD62" t="str">
        <f>"2024-09-01T13:45:54"</f>
        <v>2024-09-01T13:45:54</v>
      </c>
      <c r="AE62" t="str">
        <f>"2025-05-25T13:45:54"</f>
        <v>2025-05-25T13:45:54</v>
      </c>
      <c r="AF62" t="s">
        <v>300</v>
      </c>
      <c r="AH62" t="s">
        <v>301</v>
      </c>
      <c r="AJ62" t="s">
        <v>330</v>
      </c>
      <c r="AO62" t="s">
        <v>303</v>
      </c>
      <c r="AS62" t="s">
        <v>304</v>
      </c>
      <c r="AV62" t="s">
        <v>305</v>
      </c>
      <c r="AW62">
        <v>2</v>
      </c>
      <c r="AX62" t="s">
        <v>306</v>
      </c>
      <c r="AY62" t="s">
        <v>301</v>
      </c>
      <c r="BC62" t="s">
        <v>301</v>
      </c>
      <c r="BH62" t="s">
        <v>299</v>
      </c>
      <c r="BK62" t="s">
        <v>301</v>
      </c>
      <c r="BT62" t="s">
        <v>299</v>
      </c>
      <c r="BU62" t="s">
        <v>309</v>
      </c>
      <c r="BV62" t="s">
        <v>310</v>
      </c>
      <c r="BX62" t="s">
        <v>311</v>
      </c>
      <c r="BY62" t="s">
        <v>372</v>
      </c>
      <c r="BZ62" t="s">
        <v>301</v>
      </c>
      <c r="CA62" t="s">
        <v>332</v>
      </c>
      <c r="CB62" t="s">
        <v>373</v>
      </c>
      <c r="CD62" t="s">
        <v>315</v>
      </c>
      <c r="CE62" t="s">
        <v>316</v>
      </c>
      <c r="CF62" t="s">
        <v>304</v>
      </c>
      <c r="CI62" t="s">
        <v>311</v>
      </c>
      <c r="CJ62" t="s">
        <v>311</v>
      </c>
      <c r="CL62" t="s">
        <v>334</v>
      </c>
      <c r="CM62" t="s">
        <v>318</v>
      </c>
      <c r="CN62" t="s">
        <v>301</v>
      </c>
      <c r="CP62" t="s">
        <v>319</v>
      </c>
      <c r="CQ62" t="s">
        <v>320</v>
      </c>
      <c r="CR62" t="s">
        <v>321</v>
      </c>
      <c r="CS62" t="s">
        <v>301</v>
      </c>
      <c r="CT62" t="s">
        <v>540</v>
      </c>
      <c r="CU62" t="s">
        <v>299</v>
      </c>
      <c r="CY62" t="s">
        <v>323</v>
      </c>
      <c r="DA62" t="s">
        <v>299</v>
      </c>
      <c r="DB62" t="s">
        <v>299</v>
      </c>
      <c r="DC62" t="s">
        <v>299</v>
      </c>
      <c r="DD62" t="s">
        <v>299</v>
      </c>
      <c r="DS62" t="s">
        <v>299</v>
      </c>
      <c r="DV62" t="s">
        <v>299</v>
      </c>
      <c r="DW62" t="s">
        <v>324</v>
      </c>
      <c r="EC62" t="s">
        <v>299</v>
      </c>
      <c r="ED62" t="s">
        <v>299</v>
      </c>
      <c r="EE62" t="s">
        <v>325</v>
      </c>
      <c r="EF62" t="s">
        <v>299</v>
      </c>
      <c r="EH62" t="s">
        <v>353</v>
      </c>
      <c r="EI62" t="s">
        <v>368</v>
      </c>
      <c r="EK62" t="s">
        <v>299</v>
      </c>
    </row>
    <row r="63" spans="1:241">
      <c r="A63">
        <v>7554286</v>
      </c>
      <c r="B63">
        <v>4556506</v>
      </c>
      <c r="C63" t="s">
        <v>541</v>
      </c>
      <c r="D63" t="s">
        <v>542</v>
      </c>
      <c r="E63" t="s">
        <v>543</v>
      </c>
      <c r="F63" s="1">
        <v>41259</v>
      </c>
      <c r="H63" t="s">
        <v>296</v>
      </c>
      <c r="I63" t="s">
        <v>297</v>
      </c>
      <c r="J63" t="s">
        <v>298</v>
      </c>
      <c r="P63" t="s">
        <v>299</v>
      </c>
      <c r="Q63" t="str">
        <f>"КАЗАХСТАН, ТУРКЕСТАНСКАЯ ОБЛ., КАЗЫГУРТСКИЙ РАЙОН, ЖАНАБАЗАР, 23, -"</f>
        <v>КАЗАХСТАН, ТУРКЕСТАНСКАЯ ОБЛ., КАЗЫГУРТСКИЙ РАЙОН, ЖАНАБАЗАР, 23, -</v>
      </c>
      <c r="R63" t="str">
        <f>"ҚАЗАҚСТАН, ТҮРКІСТАН ОБЛ., ҚАЗЫҒҰРТ АУДАНЫ, ЖАНАБАЗАР, 23, -"</f>
        <v>ҚАЗАҚСТАН, ТҮРКІСТАН ОБЛ., ҚАЗЫҒҰРТ АУДАНЫ, ЖАНАБАЗАР, 23, -</v>
      </c>
      <c r="S63" t="str">
        <f>"ЖАНАБАЗАР, 23, -"</f>
        <v>ЖАНАБАЗАР, 23, -</v>
      </c>
      <c r="T63" t="str">
        <f>"ЖАНАБАЗАР, 23, -"</f>
        <v>ЖАНАБАЗАР, 23, -</v>
      </c>
      <c r="AB63" t="str">
        <f>"2018-08-31T00:00:00"</f>
        <v>2018-08-31T00:00:00</v>
      </c>
      <c r="AC63" t="str">
        <f>"19"</f>
        <v>19</v>
      </c>
      <c r="AD63" t="str">
        <f>"2024-09-01T13:56:38"</f>
        <v>2024-09-01T13:56:38</v>
      </c>
      <c r="AE63" t="str">
        <f>"2025-05-25T13:56:38"</f>
        <v>2025-05-25T13:56:38</v>
      </c>
      <c r="AF63" t="s">
        <v>300</v>
      </c>
      <c r="AH63" t="s">
        <v>362</v>
      </c>
      <c r="AJ63" t="s">
        <v>363</v>
      </c>
      <c r="AO63" t="s">
        <v>364</v>
      </c>
      <c r="AS63" t="s">
        <v>304</v>
      </c>
      <c r="AV63" t="s">
        <v>305</v>
      </c>
      <c r="AW63">
        <v>2</v>
      </c>
      <c r="AX63" t="s">
        <v>306</v>
      </c>
      <c r="AY63" t="s">
        <v>301</v>
      </c>
      <c r="BC63" t="s">
        <v>301</v>
      </c>
      <c r="BH63" t="s">
        <v>299</v>
      </c>
      <c r="BK63" t="s">
        <v>301</v>
      </c>
      <c r="BT63" t="s">
        <v>299</v>
      </c>
      <c r="BU63" t="s">
        <v>309</v>
      </c>
      <c r="BV63" t="s">
        <v>310</v>
      </c>
      <c r="BX63" t="s">
        <v>311</v>
      </c>
      <c r="BY63" t="s">
        <v>313</v>
      </c>
      <c r="BZ63" t="s">
        <v>301</v>
      </c>
      <c r="CA63" t="s">
        <v>314</v>
      </c>
      <c r="CB63">
        <v>3</v>
      </c>
      <c r="CD63" t="s">
        <v>315</v>
      </c>
      <c r="CE63" t="s">
        <v>316</v>
      </c>
      <c r="CF63" t="s">
        <v>299</v>
      </c>
      <c r="CI63" t="s">
        <v>311</v>
      </c>
      <c r="CJ63" t="s">
        <v>311</v>
      </c>
      <c r="CL63" t="s">
        <v>405</v>
      </c>
      <c r="CM63" t="s">
        <v>318</v>
      </c>
      <c r="CN63" t="s">
        <v>301</v>
      </c>
      <c r="CP63" t="s">
        <v>335</v>
      </c>
      <c r="CQ63" t="s">
        <v>336</v>
      </c>
      <c r="CR63" t="s">
        <v>321</v>
      </c>
      <c r="CS63" t="s">
        <v>301</v>
      </c>
      <c r="CT63" t="s">
        <v>395</v>
      </c>
      <c r="CU63" t="s">
        <v>299</v>
      </c>
      <c r="CY63" t="s">
        <v>323</v>
      </c>
      <c r="DA63" t="s">
        <v>299</v>
      </c>
      <c r="DB63" t="s">
        <v>299</v>
      </c>
      <c r="DC63" t="s">
        <v>299</v>
      </c>
      <c r="DD63" t="s">
        <v>299</v>
      </c>
      <c r="DS63" t="s">
        <v>299</v>
      </c>
      <c r="DV63" t="s">
        <v>299</v>
      </c>
      <c r="DW63" t="s">
        <v>324</v>
      </c>
      <c r="EC63" t="s">
        <v>299</v>
      </c>
      <c r="ED63" t="s">
        <v>304</v>
      </c>
      <c r="EE63" t="s">
        <v>325</v>
      </c>
      <c r="EF63" t="s">
        <v>299</v>
      </c>
      <c r="EH63" t="s">
        <v>326</v>
      </c>
      <c r="EK63" t="s">
        <v>299</v>
      </c>
    </row>
    <row r="64" spans="1:241">
      <c r="A64">
        <v>27150167</v>
      </c>
      <c r="B64">
        <v>5678704</v>
      </c>
      <c r="C64" t="s">
        <v>544</v>
      </c>
      <c r="D64" t="s">
        <v>545</v>
      </c>
      <c r="E64" t="s">
        <v>546</v>
      </c>
      <c r="F64" s="1">
        <v>40643</v>
      </c>
      <c r="H64" t="s">
        <v>296</v>
      </c>
      <c r="I64" t="s">
        <v>297</v>
      </c>
      <c r="J64" t="s">
        <v>298</v>
      </c>
      <c r="P64" t="s">
        <v>299</v>
      </c>
      <c r="Q64" t="str">
        <f>"КАЗАХСТАН, ТУРКЕСТАНСКАЯ ОБЛ., КАЗЫГУРТСКИЙ РАЙОН, Жанабазарский, Тилектес, 14"</f>
        <v>КАЗАХСТАН, ТУРКЕСТАНСКАЯ ОБЛ., КАЗЫГУРТСКИЙ РАЙОН, Жанабазарский, Тилектес, 14</v>
      </c>
      <c r="R64" t="str">
        <f>"ҚАЗАҚСТАН, ТҮРКІСТАН ОБЛ., ҚАЗЫҒҰРТ АУДАНЫ, Жанабазарский, Тилектес, 14"</f>
        <v>ҚАЗАҚСТАН, ТҮРКІСТАН ОБЛ., ҚАЗЫҒҰРТ АУДАНЫ, Жанабазарский, Тилектес, 14</v>
      </c>
      <c r="S64" t="str">
        <f>"Жанабазарский, Тилектес, 14"</f>
        <v>Жанабазарский, Тилектес, 14</v>
      </c>
      <c r="T64" t="str">
        <f>"Жанабазарский, Тилектес, 14"</f>
        <v>Жанабазарский, Тилектес, 14</v>
      </c>
      <c r="AB64" t="str">
        <f>"2024-02-01T00:00:00"</f>
        <v>2024-02-01T00:00:00</v>
      </c>
      <c r="AC64" t="str">
        <f>"05"</f>
        <v>05</v>
      </c>
      <c r="AD64" t="str">
        <f>"2024-09-01T13:40:49"</f>
        <v>2024-09-01T13:40:49</v>
      </c>
      <c r="AE64" t="str">
        <f>"2025-05-25T13:40:49"</f>
        <v>2025-05-25T13:40:49</v>
      </c>
      <c r="AF64" t="s">
        <v>547</v>
      </c>
      <c r="AG64" t="str">
        <f>"dfh@mail.ru"</f>
        <v>dfh@mail.ru</v>
      </c>
      <c r="AH64" t="s">
        <v>301</v>
      </c>
      <c r="AJ64" t="s">
        <v>302</v>
      </c>
      <c r="AO64" t="s">
        <v>303</v>
      </c>
      <c r="AS64" t="s">
        <v>299</v>
      </c>
      <c r="AV64" t="s">
        <v>305</v>
      </c>
      <c r="AW64">
        <v>1</v>
      </c>
      <c r="AX64" t="s">
        <v>306</v>
      </c>
      <c r="AY64" t="s">
        <v>301</v>
      </c>
      <c r="BC64" t="s">
        <v>301</v>
      </c>
      <c r="BH64" t="s">
        <v>299</v>
      </c>
      <c r="BK64" t="s">
        <v>301</v>
      </c>
      <c r="BT64" t="s">
        <v>299</v>
      </c>
      <c r="BU64" t="s">
        <v>309</v>
      </c>
      <c r="BV64" t="s">
        <v>310</v>
      </c>
      <c r="BX64" t="s">
        <v>312</v>
      </c>
      <c r="BY64" t="s">
        <v>331</v>
      </c>
      <c r="BZ64" t="s">
        <v>301</v>
      </c>
      <c r="CA64" t="s">
        <v>314</v>
      </c>
      <c r="CB64">
        <v>4</v>
      </c>
      <c r="CD64" t="s">
        <v>315</v>
      </c>
      <c r="CE64" t="s">
        <v>316</v>
      </c>
      <c r="CF64" t="s">
        <v>304</v>
      </c>
      <c r="CL64" t="s">
        <v>317</v>
      </c>
      <c r="CM64" t="s">
        <v>318</v>
      </c>
      <c r="CN64" t="s">
        <v>301</v>
      </c>
      <c r="CP64" t="s">
        <v>319</v>
      </c>
      <c r="CQ64" t="s">
        <v>320</v>
      </c>
      <c r="CR64" t="s">
        <v>321</v>
      </c>
      <c r="CS64" t="s">
        <v>301</v>
      </c>
      <c r="CT64" t="s">
        <v>548</v>
      </c>
      <c r="CU64" t="s">
        <v>299</v>
      </c>
      <c r="CY64" t="s">
        <v>323</v>
      </c>
      <c r="DA64" t="s">
        <v>299</v>
      </c>
      <c r="DB64" t="s">
        <v>299</v>
      </c>
      <c r="DC64" t="s">
        <v>299</v>
      </c>
      <c r="DD64" t="s">
        <v>299</v>
      </c>
      <c r="DS64" t="s">
        <v>299</v>
      </c>
      <c r="DV64" t="s">
        <v>299</v>
      </c>
      <c r="DW64" t="s">
        <v>324</v>
      </c>
      <c r="EC64" t="s">
        <v>299</v>
      </c>
      <c r="ED64" t="s">
        <v>299</v>
      </c>
      <c r="EE64" t="s">
        <v>325</v>
      </c>
      <c r="EF64" t="s">
        <v>299</v>
      </c>
      <c r="EH64" t="s">
        <v>326</v>
      </c>
      <c r="EK64" t="s">
        <v>304</v>
      </c>
    </row>
    <row r="65" spans="1:150">
      <c r="A65">
        <v>7554175</v>
      </c>
      <c r="B65">
        <v>5679902</v>
      </c>
      <c r="C65" t="s">
        <v>549</v>
      </c>
      <c r="D65" t="s">
        <v>503</v>
      </c>
      <c r="E65" t="s">
        <v>550</v>
      </c>
      <c r="F65" s="1">
        <v>41141</v>
      </c>
      <c r="H65" t="s">
        <v>296</v>
      </c>
      <c r="I65" t="s">
        <v>297</v>
      </c>
      <c r="J65" t="s">
        <v>298</v>
      </c>
      <c r="P65" t="s">
        <v>299</v>
      </c>
      <c r="Q65" t="str">
        <f>"КАЗАХСТАН, ТУРКЕСТАНСКАЯ ОБЛ., КАЗЫГУРТСКИЙ РАЙОН, Жанабазарский, Тилектес, 71"</f>
        <v>КАЗАХСТАН, ТУРКЕСТАНСКАЯ ОБЛ., КАЗЫГУРТСКИЙ РАЙОН, Жанабазарский, Тилектес, 71</v>
      </c>
      <c r="R65" t="str">
        <f>"ҚАЗАҚСТАН, ТҮРКІСТАН ОБЛ., ҚАЗЫҒҰРТ АУДАНЫ, Жанабазарский, Тилектес, 71"</f>
        <v>ҚАЗАҚСТАН, ТҮРКІСТАН ОБЛ., ҚАЗЫҒҰРТ АУДАНЫ, Жанабазарский, Тилектес, 71</v>
      </c>
      <c r="S65" t="str">
        <f>"Жанабазарский, Тилектес, 71"</f>
        <v>Жанабазарский, Тилектес, 71</v>
      </c>
      <c r="T65" t="str">
        <f>"Жанабазарский, Тилектес, 71"</f>
        <v>Жанабазарский, Тилектес, 71</v>
      </c>
      <c r="AB65" t="str">
        <f>"2018-11-07T00:00:00"</f>
        <v>2018-11-07T00:00:00</v>
      </c>
      <c r="AC65" t="str">
        <f>"19"</f>
        <v>19</v>
      </c>
      <c r="AD65" t="str">
        <f>"2024-09-01T08:47:55"</f>
        <v>2024-09-01T08:47:55</v>
      </c>
      <c r="AE65" t="str">
        <f>"2025-05-25T08:47:55"</f>
        <v>2025-05-25T08:47:55</v>
      </c>
      <c r="AF65" t="s">
        <v>300</v>
      </c>
      <c r="AH65" t="s">
        <v>301</v>
      </c>
      <c r="AJ65" t="s">
        <v>330</v>
      </c>
      <c r="AO65" t="s">
        <v>303</v>
      </c>
      <c r="AS65" t="s">
        <v>299</v>
      </c>
      <c r="AV65" t="s">
        <v>305</v>
      </c>
      <c r="AW65">
        <v>2</v>
      </c>
      <c r="AX65" t="s">
        <v>306</v>
      </c>
      <c r="AY65" t="s">
        <v>301</v>
      </c>
      <c r="BC65" t="s">
        <v>301</v>
      </c>
      <c r="BH65" t="s">
        <v>299</v>
      </c>
      <c r="BK65" t="s">
        <v>301</v>
      </c>
      <c r="BT65" t="s">
        <v>299</v>
      </c>
      <c r="BU65" t="s">
        <v>309</v>
      </c>
      <c r="BV65" t="s">
        <v>310</v>
      </c>
      <c r="BX65" t="s">
        <v>311</v>
      </c>
      <c r="BY65" t="s">
        <v>313</v>
      </c>
      <c r="BZ65" t="s">
        <v>301</v>
      </c>
      <c r="CA65" t="s">
        <v>332</v>
      </c>
      <c r="CB65" t="s">
        <v>386</v>
      </c>
      <c r="CD65" t="s">
        <v>315</v>
      </c>
      <c r="CE65" t="s">
        <v>316</v>
      </c>
      <c r="CF65" t="s">
        <v>304</v>
      </c>
      <c r="CI65" t="s">
        <v>311</v>
      </c>
      <c r="CJ65" t="s">
        <v>311</v>
      </c>
      <c r="CL65" t="s">
        <v>334</v>
      </c>
      <c r="CM65" t="s">
        <v>318</v>
      </c>
      <c r="CN65" t="s">
        <v>301</v>
      </c>
      <c r="CP65" t="s">
        <v>335</v>
      </c>
      <c r="CQ65" t="s">
        <v>336</v>
      </c>
      <c r="CR65" t="s">
        <v>321</v>
      </c>
      <c r="CS65" t="s">
        <v>301</v>
      </c>
      <c r="CT65" t="s">
        <v>551</v>
      </c>
      <c r="CU65" t="s">
        <v>299</v>
      </c>
      <c r="CY65" t="s">
        <v>323</v>
      </c>
      <c r="DA65" t="s">
        <v>299</v>
      </c>
      <c r="DB65" t="s">
        <v>299</v>
      </c>
      <c r="DC65" t="s">
        <v>299</v>
      </c>
      <c r="DD65" t="s">
        <v>299</v>
      </c>
      <c r="DS65" t="s">
        <v>299</v>
      </c>
      <c r="DV65" t="s">
        <v>299</v>
      </c>
      <c r="DW65" t="s">
        <v>324</v>
      </c>
      <c r="EC65" t="s">
        <v>299</v>
      </c>
      <c r="ED65" t="s">
        <v>299</v>
      </c>
      <c r="EE65" t="s">
        <v>325</v>
      </c>
      <c r="EF65" t="s">
        <v>299</v>
      </c>
      <c r="EG65" t="s">
        <v>396</v>
      </c>
      <c r="EH65" t="s">
        <v>326</v>
      </c>
      <c r="EI65" t="s">
        <v>368</v>
      </c>
      <c r="EK65" t="s">
        <v>304</v>
      </c>
    </row>
    <row r="66" spans="1:150">
      <c r="A66">
        <v>7554115</v>
      </c>
      <c r="B66">
        <v>4861067</v>
      </c>
      <c r="C66" t="s">
        <v>552</v>
      </c>
      <c r="D66" t="s">
        <v>553</v>
      </c>
      <c r="F66" s="1">
        <v>41429</v>
      </c>
      <c r="H66" t="s">
        <v>296</v>
      </c>
      <c r="I66" t="s">
        <v>297</v>
      </c>
      <c r="J66" t="s">
        <v>298</v>
      </c>
      <c r="P66" t="s">
        <v>299</v>
      </c>
      <c r="Q66" t="str">
        <f>"КАЗАХСТАН, ТУРКЕСТАНСКАЯ ОБЛ., КАЗЫГУРТСКИЙ РАЙОН, Жанабазарский, Тилектес, 126"</f>
        <v>КАЗАХСТАН, ТУРКЕСТАНСКАЯ ОБЛ., КАЗЫГУРТСКИЙ РАЙОН, Жанабазарский, Тилектес, 126</v>
      </c>
      <c r="R66" t="str">
        <f>"ҚАЗАҚСТАН, ТҮРКІСТАН ОБЛ., ҚАЗЫҒҰРТ АУДАНЫ, Жанабазарский, Тилектес, 126"</f>
        <v>ҚАЗАҚСТАН, ТҮРКІСТАН ОБЛ., ҚАЗЫҒҰРТ АУДАНЫ, Жанабазарский, Тилектес, 126</v>
      </c>
      <c r="S66" t="str">
        <f>"Жанабазарский, Тилектес, 126"</f>
        <v>Жанабазарский, Тилектес, 126</v>
      </c>
      <c r="T66" t="str">
        <f>"Жанабазарский, Тилектес, 126"</f>
        <v>Жанабазарский, Тилектес, 126</v>
      </c>
      <c r="AB66" t="str">
        <f>"2018-08-31T00:00:00"</f>
        <v>2018-08-31T00:00:00</v>
      </c>
      <c r="AC66" t="str">
        <f>"19"</f>
        <v>19</v>
      </c>
      <c r="AD66" t="str">
        <f>"2024-09-01T13:50:46"</f>
        <v>2024-09-01T13:50:46</v>
      </c>
      <c r="AE66" t="str">
        <f>"2025-05-25T13:50:46"</f>
        <v>2025-05-25T13:50:46</v>
      </c>
      <c r="AF66" t="s">
        <v>300</v>
      </c>
      <c r="AH66" t="s">
        <v>362</v>
      </c>
      <c r="AJ66" t="s">
        <v>363</v>
      </c>
      <c r="AO66" t="s">
        <v>303</v>
      </c>
      <c r="AS66" t="s">
        <v>304</v>
      </c>
      <c r="AV66" t="s">
        <v>305</v>
      </c>
      <c r="AW66">
        <v>2</v>
      </c>
      <c r="AX66" t="s">
        <v>306</v>
      </c>
      <c r="AY66" t="s">
        <v>301</v>
      </c>
      <c r="BC66" t="s">
        <v>301</v>
      </c>
      <c r="BH66" t="s">
        <v>299</v>
      </c>
      <c r="BK66" t="s">
        <v>301</v>
      </c>
      <c r="BT66" t="s">
        <v>299</v>
      </c>
      <c r="BU66" t="s">
        <v>309</v>
      </c>
      <c r="BV66" t="s">
        <v>310</v>
      </c>
      <c r="BX66" t="s">
        <v>311</v>
      </c>
      <c r="BY66" t="s">
        <v>331</v>
      </c>
      <c r="BZ66" t="s">
        <v>301</v>
      </c>
      <c r="CA66" t="s">
        <v>314</v>
      </c>
      <c r="CB66">
        <v>4</v>
      </c>
      <c r="CD66" t="s">
        <v>315</v>
      </c>
      <c r="CE66" t="s">
        <v>316</v>
      </c>
      <c r="CF66" t="s">
        <v>304</v>
      </c>
      <c r="CI66" t="s">
        <v>311</v>
      </c>
      <c r="CJ66" t="s">
        <v>311</v>
      </c>
      <c r="CL66" t="s">
        <v>374</v>
      </c>
      <c r="CM66" t="s">
        <v>318</v>
      </c>
      <c r="CN66" t="s">
        <v>301</v>
      </c>
      <c r="CP66" t="s">
        <v>335</v>
      </c>
      <c r="CQ66" t="s">
        <v>320</v>
      </c>
      <c r="CR66" t="s">
        <v>321</v>
      </c>
      <c r="CS66" t="s">
        <v>301</v>
      </c>
      <c r="CT66" t="s">
        <v>554</v>
      </c>
      <c r="CU66" t="s">
        <v>299</v>
      </c>
      <c r="CY66" t="s">
        <v>323</v>
      </c>
      <c r="DA66" t="s">
        <v>299</v>
      </c>
      <c r="DB66" t="s">
        <v>299</v>
      </c>
      <c r="DC66" t="s">
        <v>299</v>
      </c>
      <c r="DD66" t="s">
        <v>299</v>
      </c>
      <c r="DS66" t="s">
        <v>299</v>
      </c>
      <c r="DV66" t="s">
        <v>299</v>
      </c>
      <c r="DW66" t="s">
        <v>324</v>
      </c>
      <c r="EC66" t="s">
        <v>299</v>
      </c>
      <c r="ED66" t="s">
        <v>299</v>
      </c>
      <c r="EE66" t="s">
        <v>325</v>
      </c>
      <c r="EF66" t="s">
        <v>299</v>
      </c>
      <c r="EH66" t="s">
        <v>326</v>
      </c>
      <c r="EK66" t="s">
        <v>299</v>
      </c>
    </row>
    <row r="67" spans="1:150">
      <c r="A67">
        <v>27954751</v>
      </c>
      <c r="B67">
        <v>5679348</v>
      </c>
      <c r="C67" t="s">
        <v>438</v>
      </c>
      <c r="D67" t="s">
        <v>555</v>
      </c>
      <c r="E67" t="s">
        <v>556</v>
      </c>
      <c r="F67" s="1">
        <v>39576</v>
      </c>
      <c r="H67" t="s">
        <v>296</v>
      </c>
      <c r="I67" t="s">
        <v>297</v>
      </c>
      <c r="J67" t="s">
        <v>298</v>
      </c>
      <c r="P67" t="s">
        <v>299</v>
      </c>
      <c r="Q67" t="str">
        <f>"КАЗАХСТАН, ТУРКЕСТАНСКАЯ ОБЛ., КАЗЫГУРТСКИЙ РАЙОН, Жанабазарский, Тилектес, 4"</f>
        <v>КАЗАХСТАН, ТУРКЕСТАНСКАЯ ОБЛ., КАЗЫГУРТСКИЙ РАЙОН, Жанабазарский, Тилектес, 4</v>
      </c>
      <c r="R67" t="str">
        <f>"ҚАЗАҚСТАН, ТҮРКІСТАН ОБЛ., ҚАЗЫҒҰРТ АУДАНЫ, Жанабазарский, Тилектес, 4"</f>
        <v>ҚАЗАҚСТАН, ТҮРКІСТАН ОБЛ., ҚАЗЫҒҰРТ АУДАНЫ, Жанабазарский, Тилектес, 4</v>
      </c>
      <c r="S67" t="str">
        <f>"Жанабазарский, Тилектес, 4"</f>
        <v>Жанабазарский, Тилектес, 4</v>
      </c>
      <c r="T67" t="str">
        <f>"Жанабазарский, Тилектес, 4"</f>
        <v>Жанабазарский, Тилектес, 4</v>
      </c>
      <c r="AB67" t="str">
        <f>"2024-08-16T22:56:00"</f>
        <v>2024-08-16T22:56:00</v>
      </c>
      <c r="AC67" t="str">
        <f>"41"</f>
        <v>41</v>
      </c>
      <c r="AD67" t="str">
        <f>"2024-09-01T12:36:02"</f>
        <v>2024-09-01T12:36:02</v>
      </c>
      <c r="AE67" t="str">
        <f>"2025-05-25T12:36:02"</f>
        <v>2025-05-25T12:36:02</v>
      </c>
      <c r="AF67" t="s">
        <v>300</v>
      </c>
      <c r="AG67" t="str">
        <f>"nuru_5@mail.ru"</f>
        <v>nuru_5@mail.ru</v>
      </c>
      <c r="AH67" t="s">
        <v>301</v>
      </c>
      <c r="AJ67" t="s">
        <v>557</v>
      </c>
      <c r="AO67" t="s">
        <v>303</v>
      </c>
      <c r="AS67" t="s">
        <v>299</v>
      </c>
      <c r="AV67" t="s">
        <v>305</v>
      </c>
      <c r="AW67">
        <v>1</v>
      </c>
      <c r="AX67" t="s">
        <v>306</v>
      </c>
      <c r="AY67" t="s">
        <v>301</v>
      </c>
      <c r="BC67" t="s">
        <v>301</v>
      </c>
      <c r="BH67" t="s">
        <v>299</v>
      </c>
      <c r="BK67" t="s">
        <v>301</v>
      </c>
      <c r="BT67" t="s">
        <v>299</v>
      </c>
      <c r="BU67" t="s">
        <v>309</v>
      </c>
      <c r="BV67" t="s">
        <v>310</v>
      </c>
      <c r="BX67" t="s">
        <v>311</v>
      </c>
      <c r="BY67" t="s">
        <v>331</v>
      </c>
      <c r="BZ67" t="s">
        <v>301</v>
      </c>
      <c r="CA67" t="s">
        <v>314</v>
      </c>
      <c r="CB67">
        <v>4</v>
      </c>
      <c r="CD67" t="s">
        <v>315</v>
      </c>
      <c r="CE67" t="s">
        <v>316</v>
      </c>
      <c r="CF67" t="s">
        <v>299</v>
      </c>
      <c r="CI67" t="s">
        <v>311</v>
      </c>
      <c r="CJ67" t="s">
        <v>311</v>
      </c>
      <c r="CL67" t="s">
        <v>317</v>
      </c>
      <c r="CM67" t="s">
        <v>318</v>
      </c>
      <c r="CN67" t="s">
        <v>301</v>
      </c>
      <c r="CP67" t="s">
        <v>319</v>
      </c>
      <c r="CQ67" t="s">
        <v>320</v>
      </c>
      <c r="CR67" t="s">
        <v>321</v>
      </c>
      <c r="CS67" t="s">
        <v>301</v>
      </c>
      <c r="CT67" t="s">
        <v>558</v>
      </c>
      <c r="CU67" t="s">
        <v>304</v>
      </c>
      <c r="CV67" t="s">
        <v>425</v>
      </c>
      <c r="CW67" t="s">
        <v>426</v>
      </c>
      <c r="CX67" t="s">
        <v>427</v>
      </c>
      <c r="CY67" t="s">
        <v>323</v>
      </c>
      <c r="DA67" t="s">
        <v>299</v>
      </c>
      <c r="DB67" t="s">
        <v>299</v>
      </c>
      <c r="DC67" t="s">
        <v>299</v>
      </c>
      <c r="DD67" t="s">
        <v>299</v>
      </c>
      <c r="DS67" t="s">
        <v>299</v>
      </c>
      <c r="DV67" t="s">
        <v>299</v>
      </c>
      <c r="DW67" t="s">
        <v>324</v>
      </c>
      <c r="EC67" t="s">
        <v>299</v>
      </c>
      <c r="ED67" t="s">
        <v>299</v>
      </c>
      <c r="EE67" t="s">
        <v>325</v>
      </c>
      <c r="EF67" t="s">
        <v>299</v>
      </c>
      <c r="EH67" t="s">
        <v>353</v>
      </c>
      <c r="EI67" t="s">
        <v>368</v>
      </c>
      <c r="EK67" t="s">
        <v>304</v>
      </c>
      <c r="ET67" t="str">
        <f>"7"</f>
        <v>7</v>
      </c>
    </row>
    <row r="68" spans="1:150">
      <c r="A68">
        <v>7553303</v>
      </c>
      <c r="B68">
        <v>4556307</v>
      </c>
      <c r="C68" t="s">
        <v>559</v>
      </c>
      <c r="D68" t="s">
        <v>560</v>
      </c>
      <c r="E68" t="s">
        <v>561</v>
      </c>
      <c r="F68" s="1">
        <v>41202</v>
      </c>
      <c r="H68" t="s">
        <v>341</v>
      </c>
      <c r="I68" t="s">
        <v>297</v>
      </c>
      <c r="J68" t="s">
        <v>298</v>
      </c>
      <c r="P68" t="s">
        <v>299</v>
      </c>
      <c r="Q68" t="str">
        <f>"КАЗАХСТАН, ШЫМКЕНТ, ЕНБЕКШИНСКИЙ, 51, 10"</f>
        <v>КАЗАХСТАН, ШЫМКЕНТ, ЕНБЕКШИНСКИЙ, 51, 10</v>
      </c>
      <c r="R68" t="str">
        <f>"ҚАЗАҚСТАН, ШЫМКЕНТ, ЕҢБЕКШІ, 51, 10"</f>
        <v>ҚАЗАҚСТАН, ШЫМКЕНТ, ЕҢБЕКШІ, 51, 10</v>
      </c>
      <c r="S68" t="str">
        <f>"51, 10"</f>
        <v>51, 10</v>
      </c>
      <c r="T68" t="str">
        <f>"51, 10"</f>
        <v>51, 10</v>
      </c>
      <c r="AB68" t="str">
        <f>"2018-08-31T00:00:00"</f>
        <v>2018-08-31T00:00:00</v>
      </c>
      <c r="AC68" t="str">
        <f>"19"</f>
        <v>19</v>
      </c>
      <c r="AD68" t="str">
        <f>"2024-09-01T13:55:00"</f>
        <v>2024-09-01T13:55:00</v>
      </c>
      <c r="AE68" t="str">
        <f>"2025-05-25T13:55:00"</f>
        <v>2025-05-25T13:55:00</v>
      </c>
      <c r="AF68" t="s">
        <v>300</v>
      </c>
      <c r="AH68" t="s">
        <v>362</v>
      </c>
      <c r="AJ68" t="s">
        <v>363</v>
      </c>
      <c r="AO68" t="s">
        <v>364</v>
      </c>
      <c r="AS68" t="s">
        <v>304</v>
      </c>
      <c r="AV68" t="s">
        <v>305</v>
      </c>
      <c r="AW68">
        <v>2</v>
      </c>
      <c r="AX68" t="s">
        <v>306</v>
      </c>
      <c r="AY68" t="s">
        <v>301</v>
      </c>
      <c r="BC68" t="s">
        <v>301</v>
      </c>
      <c r="BH68" t="s">
        <v>299</v>
      </c>
      <c r="BK68" t="s">
        <v>301</v>
      </c>
      <c r="BT68" t="s">
        <v>299</v>
      </c>
      <c r="BU68" t="s">
        <v>309</v>
      </c>
      <c r="BV68" t="s">
        <v>310</v>
      </c>
      <c r="BX68" t="s">
        <v>311</v>
      </c>
      <c r="BY68" t="s">
        <v>372</v>
      </c>
      <c r="BZ68" t="s">
        <v>301</v>
      </c>
      <c r="CA68" t="s">
        <v>332</v>
      </c>
      <c r="CB68" t="s">
        <v>373</v>
      </c>
      <c r="CD68" t="s">
        <v>315</v>
      </c>
      <c r="CE68" t="s">
        <v>316</v>
      </c>
      <c r="CF68" t="s">
        <v>304</v>
      </c>
      <c r="CI68" t="s">
        <v>311</v>
      </c>
      <c r="CJ68" t="s">
        <v>311</v>
      </c>
      <c r="CL68" t="s">
        <v>562</v>
      </c>
      <c r="CM68" t="s">
        <v>388</v>
      </c>
      <c r="CN68" t="s">
        <v>301</v>
      </c>
      <c r="CP68" t="s">
        <v>319</v>
      </c>
      <c r="CQ68" t="s">
        <v>320</v>
      </c>
      <c r="CR68" t="s">
        <v>321</v>
      </c>
      <c r="CS68" t="s">
        <v>301</v>
      </c>
      <c r="CT68" t="s">
        <v>375</v>
      </c>
      <c r="CU68" t="s">
        <v>299</v>
      </c>
      <c r="CY68" t="s">
        <v>323</v>
      </c>
      <c r="DA68" t="s">
        <v>299</v>
      </c>
      <c r="DB68" t="s">
        <v>299</v>
      </c>
      <c r="DC68" t="s">
        <v>299</v>
      </c>
      <c r="DD68" t="s">
        <v>299</v>
      </c>
      <c r="DS68" t="s">
        <v>299</v>
      </c>
      <c r="DV68" t="s">
        <v>299</v>
      </c>
      <c r="DW68" t="s">
        <v>324</v>
      </c>
      <c r="EC68" t="s">
        <v>299</v>
      </c>
      <c r="ED68" t="s">
        <v>299</v>
      </c>
      <c r="EE68" t="s">
        <v>325</v>
      </c>
      <c r="EF68" t="s">
        <v>299</v>
      </c>
      <c r="EH68" t="s">
        <v>326</v>
      </c>
      <c r="EK68" t="s">
        <v>304</v>
      </c>
    </row>
    <row r="69" spans="1:150">
      <c r="A69">
        <v>27954753</v>
      </c>
      <c r="B69">
        <v>5679406</v>
      </c>
      <c r="C69" t="s">
        <v>453</v>
      </c>
      <c r="D69" t="s">
        <v>563</v>
      </c>
      <c r="E69" t="s">
        <v>564</v>
      </c>
      <c r="F69" s="1">
        <v>39541</v>
      </c>
      <c r="H69" t="s">
        <v>341</v>
      </c>
      <c r="I69" t="s">
        <v>297</v>
      </c>
      <c r="J69" t="s">
        <v>298</v>
      </c>
      <c r="P69" t="s">
        <v>299</v>
      </c>
      <c r="Q69" t="str">
        <f>"КАЗАХСТАН, ТУРКЕСТАНСКАЯ ОБЛ., КАЗЫГУРТСКИЙ РАЙОН, Жанабазарский, Тилектес, 60"</f>
        <v>КАЗАХСТАН, ТУРКЕСТАНСКАЯ ОБЛ., КАЗЫГУРТСКИЙ РАЙОН, Жанабазарский, Тилектес, 60</v>
      </c>
      <c r="R69" t="str">
        <f>"ҚАЗАҚСТАН, ТҮРКІСТАН ОБЛ., ҚАЗЫҒҰРТ АУДАНЫ, Жанабазарский, Тилектес, 60"</f>
        <v>ҚАЗАҚСТАН, ТҮРКІСТАН ОБЛ., ҚАЗЫҒҰРТ АУДАНЫ, Жанабазарский, Тилектес, 60</v>
      </c>
      <c r="S69" t="str">
        <f>"Жанабазарский, Тилектес, 60"</f>
        <v>Жанабазарский, Тилектес, 60</v>
      </c>
      <c r="T69" t="str">
        <f>"Жанабазарский, Тилектес, 60"</f>
        <v>Жанабазарский, Тилектес, 60</v>
      </c>
      <c r="AB69" t="str">
        <f>"2024-08-16T22:56:00"</f>
        <v>2024-08-16T22:56:00</v>
      </c>
      <c r="AC69" t="str">
        <f>"41"</f>
        <v>41</v>
      </c>
      <c r="AD69" t="str">
        <f>"2024-09-01T12:36:19"</f>
        <v>2024-09-01T12:36:19</v>
      </c>
      <c r="AE69" t="str">
        <f>"2025-05-25T12:36:19"</f>
        <v>2025-05-25T12:36:19</v>
      </c>
      <c r="AF69" t="s">
        <v>300</v>
      </c>
      <c r="AG69" t="str">
        <f>"orken8@mail.ru"</f>
        <v>orken8@mail.ru</v>
      </c>
      <c r="AH69" t="s">
        <v>301</v>
      </c>
      <c r="AJ69" t="s">
        <v>557</v>
      </c>
      <c r="AO69" t="s">
        <v>303</v>
      </c>
      <c r="AS69" t="s">
        <v>299</v>
      </c>
      <c r="AV69" t="s">
        <v>305</v>
      </c>
      <c r="AW69">
        <v>1</v>
      </c>
      <c r="AX69" t="s">
        <v>306</v>
      </c>
      <c r="AY69" t="s">
        <v>301</v>
      </c>
      <c r="BC69" t="s">
        <v>301</v>
      </c>
      <c r="BH69" t="s">
        <v>299</v>
      </c>
      <c r="BK69" t="s">
        <v>301</v>
      </c>
      <c r="BT69" t="s">
        <v>299</v>
      </c>
      <c r="BU69" t="s">
        <v>309</v>
      </c>
      <c r="BV69" t="s">
        <v>310</v>
      </c>
      <c r="BX69" t="s">
        <v>311</v>
      </c>
      <c r="BY69" t="s">
        <v>331</v>
      </c>
      <c r="BZ69" t="s">
        <v>301</v>
      </c>
      <c r="CA69" t="s">
        <v>314</v>
      </c>
      <c r="CB69">
        <v>5</v>
      </c>
      <c r="CD69" t="s">
        <v>315</v>
      </c>
      <c r="CE69" t="s">
        <v>316</v>
      </c>
      <c r="CF69" t="s">
        <v>299</v>
      </c>
      <c r="CI69" t="s">
        <v>311</v>
      </c>
      <c r="CJ69" t="s">
        <v>311</v>
      </c>
      <c r="CL69" t="s">
        <v>565</v>
      </c>
      <c r="CM69" t="s">
        <v>388</v>
      </c>
      <c r="CN69" t="s">
        <v>301</v>
      </c>
      <c r="CP69" t="s">
        <v>335</v>
      </c>
      <c r="CQ69" t="s">
        <v>342</v>
      </c>
      <c r="CR69" t="s">
        <v>321</v>
      </c>
      <c r="CS69" t="s">
        <v>566</v>
      </c>
      <c r="CT69" t="s">
        <v>558</v>
      </c>
      <c r="CU69" t="s">
        <v>304</v>
      </c>
      <c r="CV69" t="s">
        <v>506</v>
      </c>
      <c r="CW69" t="s">
        <v>426</v>
      </c>
      <c r="CX69" t="s">
        <v>427</v>
      </c>
      <c r="CY69" t="s">
        <v>323</v>
      </c>
      <c r="DA69" t="s">
        <v>299</v>
      </c>
      <c r="DB69" t="s">
        <v>299</v>
      </c>
      <c r="DC69" t="s">
        <v>299</v>
      </c>
      <c r="DD69" t="s">
        <v>299</v>
      </c>
      <c r="DS69" t="s">
        <v>299</v>
      </c>
      <c r="DV69" t="s">
        <v>299</v>
      </c>
      <c r="DW69" t="s">
        <v>324</v>
      </c>
      <c r="EC69" t="s">
        <v>299</v>
      </c>
      <c r="ED69" t="s">
        <v>299</v>
      </c>
      <c r="EE69" t="s">
        <v>325</v>
      </c>
      <c r="EF69" t="s">
        <v>299</v>
      </c>
      <c r="EH69" t="s">
        <v>326</v>
      </c>
      <c r="EK69" t="s">
        <v>304</v>
      </c>
      <c r="ET69" t="str">
        <f>"7"</f>
        <v>7</v>
      </c>
    </row>
    <row r="70" spans="1:150">
      <c r="A70">
        <v>7553130</v>
      </c>
      <c r="B70">
        <v>4556179</v>
      </c>
      <c r="C70" t="s">
        <v>508</v>
      </c>
      <c r="D70" t="s">
        <v>567</v>
      </c>
      <c r="E70" t="s">
        <v>509</v>
      </c>
      <c r="F70" s="1">
        <v>41381</v>
      </c>
      <c r="H70" t="s">
        <v>341</v>
      </c>
      <c r="I70" t="s">
        <v>297</v>
      </c>
      <c r="J70" t="s">
        <v>298</v>
      </c>
      <c r="P70" t="s">
        <v>299</v>
      </c>
      <c r="Q70" t="str">
        <f>"КАЗАХСТАН, ТУРКЕСТАНСКАЯ ОБЛ., КАЗЫГУРТСКИЙ РАЙОН, АУЫЛДЫҚ ОКРУГІ Жанабазарский, АУЫЛЫ Тилектес, 120А"</f>
        <v>КАЗАХСТАН, ТУРКЕСТАНСКАЯ ОБЛ., КАЗЫГУРТСКИЙ РАЙОН, АУЫЛДЫҚ ОКРУГІ Жанабазарский, АУЫЛЫ Тилектес, 120А</v>
      </c>
      <c r="R70" t="str">
        <f>"ҚАЗАҚСТАН, ТҮРКІСТАН ОБЛ., ҚАЗЫҒҰРТ АУДАНЫ, АУЫЛДЫҚ ОКРУГІ Жанабазарский, АУЫЛЫ Тилектес, 120А"</f>
        <v>ҚАЗАҚСТАН, ТҮРКІСТАН ОБЛ., ҚАЗЫҒҰРТ АУДАНЫ, АУЫЛДЫҚ ОКРУГІ Жанабазарский, АУЫЛЫ Тилектес, 120А</v>
      </c>
      <c r="S70" t="str">
        <f>"АУЫЛДЫҚ ОКРУГІ Жанабазарский, АУЫЛЫ Тилектес, 120А"</f>
        <v>АУЫЛДЫҚ ОКРУГІ Жанабазарский, АУЫЛЫ Тилектес, 120А</v>
      </c>
      <c r="T70" t="str">
        <f>"АУЫЛДЫҚ ОКРУГІ Жанабазарский, АУЫЛЫ Тилектес, 120А"</f>
        <v>АУЫЛДЫҚ ОКРУГІ Жанабазарский, АУЫЛЫ Тилектес, 120А</v>
      </c>
      <c r="AB70" t="str">
        <f>"2018-08-31T00:00:00"</f>
        <v>2018-08-31T00:00:00</v>
      </c>
      <c r="AC70" t="str">
        <f>"19"</f>
        <v>19</v>
      </c>
      <c r="AD70" t="str">
        <f>"2024-09-01T13:54:59"</f>
        <v>2024-09-01T13:54:59</v>
      </c>
      <c r="AE70" t="str">
        <f>"2025-05-25T13:54:59"</f>
        <v>2025-05-25T13:54:59</v>
      </c>
      <c r="AF70" t="s">
        <v>300</v>
      </c>
      <c r="AH70" t="s">
        <v>362</v>
      </c>
      <c r="AJ70" t="s">
        <v>363</v>
      </c>
      <c r="AO70" t="s">
        <v>364</v>
      </c>
      <c r="AS70" t="s">
        <v>304</v>
      </c>
      <c r="AV70" t="s">
        <v>305</v>
      </c>
      <c r="AW70">
        <v>2</v>
      </c>
      <c r="AX70" t="s">
        <v>306</v>
      </c>
      <c r="AY70" t="s">
        <v>301</v>
      </c>
      <c r="BC70" t="s">
        <v>301</v>
      </c>
      <c r="BH70" t="s">
        <v>299</v>
      </c>
      <c r="BK70" t="s">
        <v>301</v>
      </c>
      <c r="BT70" t="s">
        <v>299</v>
      </c>
      <c r="BU70" t="s">
        <v>309</v>
      </c>
      <c r="BV70" t="s">
        <v>310</v>
      </c>
      <c r="BW70" t="s">
        <v>311</v>
      </c>
      <c r="BX70" t="s">
        <v>312</v>
      </c>
      <c r="BY70" t="s">
        <v>313</v>
      </c>
      <c r="BZ70" t="s">
        <v>301</v>
      </c>
      <c r="CA70" t="s">
        <v>314</v>
      </c>
      <c r="CB70">
        <v>3</v>
      </c>
      <c r="CD70" t="s">
        <v>315</v>
      </c>
      <c r="CE70" t="s">
        <v>316</v>
      </c>
      <c r="CF70" t="s">
        <v>304</v>
      </c>
      <c r="CI70" t="s">
        <v>311</v>
      </c>
      <c r="CJ70" t="s">
        <v>311</v>
      </c>
      <c r="CL70" t="s">
        <v>405</v>
      </c>
      <c r="CM70" t="s">
        <v>318</v>
      </c>
      <c r="CN70" t="s">
        <v>301</v>
      </c>
      <c r="CP70" t="s">
        <v>335</v>
      </c>
      <c r="CQ70" t="s">
        <v>320</v>
      </c>
      <c r="CR70" t="s">
        <v>321</v>
      </c>
      <c r="CS70" t="s">
        <v>301</v>
      </c>
      <c r="CT70" t="s">
        <v>568</v>
      </c>
      <c r="CU70" t="s">
        <v>299</v>
      </c>
      <c r="CY70" t="s">
        <v>323</v>
      </c>
      <c r="DA70" t="s">
        <v>299</v>
      </c>
      <c r="DB70" t="s">
        <v>299</v>
      </c>
      <c r="DC70" t="s">
        <v>299</v>
      </c>
      <c r="DD70" t="s">
        <v>299</v>
      </c>
      <c r="DS70" t="s">
        <v>299</v>
      </c>
      <c r="DV70" t="s">
        <v>299</v>
      </c>
      <c r="DW70" t="s">
        <v>324</v>
      </c>
      <c r="EC70" t="s">
        <v>299</v>
      </c>
      <c r="ED70" t="s">
        <v>299</v>
      </c>
      <c r="EE70" t="s">
        <v>325</v>
      </c>
      <c r="EF70" t="s">
        <v>299</v>
      </c>
      <c r="EH70" t="s">
        <v>326</v>
      </c>
      <c r="EK70" t="s">
        <v>304</v>
      </c>
    </row>
    <row r="71" spans="1:150">
      <c r="A71">
        <v>27954755</v>
      </c>
      <c r="B71">
        <v>5679566</v>
      </c>
      <c r="C71" t="s">
        <v>569</v>
      </c>
      <c r="D71" t="s">
        <v>422</v>
      </c>
      <c r="E71" t="s">
        <v>570</v>
      </c>
      <c r="F71" s="1">
        <v>40045</v>
      </c>
      <c r="H71" t="s">
        <v>341</v>
      </c>
      <c r="I71" t="s">
        <v>297</v>
      </c>
      <c r="J71" t="s">
        <v>298</v>
      </c>
      <c r="P71" t="s">
        <v>299</v>
      </c>
      <c r="Q71" t="str">
        <f>"КАЗАХСТАН, ТУРКЕСТАНСКАЯ ОБЛ., КАЗЫГУРТСКИЙ РАЙОН, Жанабазарский, Тилектес, 104"</f>
        <v>КАЗАХСТАН, ТУРКЕСТАНСКАЯ ОБЛ., КАЗЫГУРТСКИЙ РАЙОН, Жанабазарский, Тилектес, 104</v>
      </c>
      <c r="R71" t="str">
        <f>"ҚАЗАҚСТАН, ТҮРКІСТАН ОБЛ., ҚАЗЫҒҰРТ АУДАНЫ, Жанабазарский, Тилектес, 104"</f>
        <v>ҚАЗАҚСТАН, ТҮРКІСТАН ОБЛ., ҚАЗЫҒҰРТ АУДАНЫ, Жанабазарский, Тилектес, 104</v>
      </c>
      <c r="S71" t="str">
        <f>"Жанабазарский, Тилектес, 104"</f>
        <v>Жанабазарский, Тилектес, 104</v>
      </c>
      <c r="T71" t="str">
        <f>"Жанабазарский, Тилектес, 104"</f>
        <v>Жанабазарский, Тилектес, 104</v>
      </c>
      <c r="AB71" t="str">
        <f>"2024-08-16T22:56:00"</f>
        <v>2024-08-16T22:56:00</v>
      </c>
      <c r="AC71" t="str">
        <f>"41"</f>
        <v>41</v>
      </c>
      <c r="AD71" t="str">
        <f>"2024-09-01T12:36:34"</f>
        <v>2024-09-01T12:36:34</v>
      </c>
      <c r="AE71" t="str">
        <f>"2025-05-25T12:36:34"</f>
        <v>2025-05-25T12:36:34</v>
      </c>
      <c r="AF71" t="s">
        <v>300</v>
      </c>
      <c r="AG71" t="str">
        <f>"ali@mail.ru"</f>
        <v>ali@mail.ru</v>
      </c>
      <c r="AH71" t="s">
        <v>301</v>
      </c>
      <c r="AJ71" t="s">
        <v>557</v>
      </c>
      <c r="AO71" t="s">
        <v>303</v>
      </c>
      <c r="AS71" t="s">
        <v>299</v>
      </c>
      <c r="AV71" t="s">
        <v>305</v>
      </c>
      <c r="AW71">
        <v>1</v>
      </c>
      <c r="AX71" t="s">
        <v>306</v>
      </c>
      <c r="AY71" t="s">
        <v>301</v>
      </c>
      <c r="BC71" t="s">
        <v>301</v>
      </c>
      <c r="BH71" t="s">
        <v>299</v>
      </c>
      <c r="BK71" t="s">
        <v>301</v>
      </c>
      <c r="BT71" t="s">
        <v>299</v>
      </c>
      <c r="BU71" t="s">
        <v>309</v>
      </c>
      <c r="BV71" t="s">
        <v>310</v>
      </c>
      <c r="BX71" t="s">
        <v>311</v>
      </c>
      <c r="BY71" t="s">
        <v>313</v>
      </c>
      <c r="BZ71" t="s">
        <v>301</v>
      </c>
      <c r="CA71" t="s">
        <v>314</v>
      </c>
      <c r="CB71">
        <v>3</v>
      </c>
      <c r="CD71" t="s">
        <v>315</v>
      </c>
      <c r="CE71" t="s">
        <v>316</v>
      </c>
      <c r="CF71" t="s">
        <v>299</v>
      </c>
      <c r="CI71" t="s">
        <v>311</v>
      </c>
      <c r="CJ71" t="s">
        <v>311</v>
      </c>
      <c r="CL71" t="s">
        <v>317</v>
      </c>
      <c r="CM71" t="s">
        <v>318</v>
      </c>
      <c r="CN71" t="s">
        <v>301</v>
      </c>
      <c r="CP71" t="s">
        <v>319</v>
      </c>
      <c r="CQ71" t="s">
        <v>320</v>
      </c>
      <c r="CR71" t="s">
        <v>321</v>
      </c>
      <c r="CS71" t="s">
        <v>301</v>
      </c>
      <c r="CT71" t="s">
        <v>558</v>
      </c>
      <c r="CU71" t="s">
        <v>299</v>
      </c>
      <c r="CY71" t="s">
        <v>323</v>
      </c>
      <c r="DA71" t="s">
        <v>299</v>
      </c>
      <c r="DB71" t="s">
        <v>299</v>
      </c>
      <c r="DC71" t="s">
        <v>299</v>
      </c>
      <c r="DD71" t="s">
        <v>299</v>
      </c>
      <c r="DS71" t="s">
        <v>299</v>
      </c>
      <c r="DV71" t="s">
        <v>299</v>
      </c>
      <c r="DW71" t="s">
        <v>324</v>
      </c>
      <c r="EC71" t="s">
        <v>299</v>
      </c>
      <c r="ED71" t="s">
        <v>299</v>
      </c>
      <c r="EE71" t="s">
        <v>325</v>
      </c>
      <c r="EF71" t="s">
        <v>299</v>
      </c>
      <c r="EH71" t="s">
        <v>326</v>
      </c>
      <c r="EK71" t="s">
        <v>304</v>
      </c>
      <c r="ET71" t="str">
        <f>"1"</f>
        <v>1</v>
      </c>
    </row>
    <row r="72" spans="1:150">
      <c r="A72">
        <v>7552987</v>
      </c>
      <c r="B72">
        <v>5679036</v>
      </c>
      <c r="C72" t="s">
        <v>571</v>
      </c>
      <c r="D72" t="s">
        <v>434</v>
      </c>
      <c r="E72" t="s">
        <v>572</v>
      </c>
      <c r="F72" s="1">
        <v>41213</v>
      </c>
      <c r="H72" t="s">
        <v>296</v>
      </c>
      <c r="I72" t="s">
        <v>297</v>
      </c>
      <c r="J72" t="s">
        <v>298</v>
      </c>
      <c r="P72" t="s">
        <v>299</v>
      </c>
      <c r="Q72" t="str">
        <f>"КАЗАХСТАН, ТУРКЕСТАНСКАЯ ОБЛ., КАЗЫГУРТСКИЙ РАЙОН, Жанабазарский, Тилектес, 65"</f>
        <v>КАЗАХСТАН, ТУРКЕСТАНСКАЯ ОБЛ., КАЗЫГУРТСКИЙ РАЙОН, Жанабазарский, Тилектес, 65</v>
      </c>
      <c r="R72" t="str">
        <f>"ҚАЗАҚСТАН, ТҮРКІСТАН ОБЛ., ҚАЗЫҒҰРТ АУДАНЫ, Жанабазарский, Тилектес, 65"</f>
        <v>ҚАЗАҚСТАН, ТҮРКІСТАН ОБЛ., ҚАЗЫҒҰРТ АУДАНЫ, Жанабазарский, Тилектес, 65</v>
      </c>
      <c r="S72" t="str">
        <f>"Жанабазарский, Тилектес, 65"</f>
        <v>Жанабазарский, Тилектес, 65</v>
      </c>
      <c r="T72" t="str">
        <f>"Жанабазарский, Тилектес, 65"</f>
        <v>Жанабазарский, Тилектес, 65</v>
      </c>
      <c r="AB72" t="str">
        <f>"2018-08-31T00:00:00"</f>
        <v>2018-08-31T00:00:00</v>
      </c>
      <c r="AC72" t="str">
        <f>"19"</f>
        <v>19</v>
      </c>
      <c r="AD72" t="str">
        <f>"2024-09-01T13:48:34"</f>
        <v>2024-09-01T13:48:34</v>
      </c>
      <c r="AE72" t="str">
        <f>"2025-05-25T13:48:34"</f>
        <v>2025-05-25T13:48:34</v>
      </c>
      <c r="AF72" t="s">
        <v>300</v>
      </c>
      <c r="AH72" t="s">
        <v>301</v>
      </c>
      <c r="AJ72" t="s">
        <v>363</v>
      </c>
      <c r="AO72" t="s">
        <v>303</v>
      </c>
      <c r="AS72" t="s">
        <v>304</v>
      </c>
      <c r="AV72" t="s">
        <v>305</v>
      </c>
      <c r="AW72">
        <v>2</v>
      </c>
      <c r="AX72" t="s">
        <v>306</v>
      </c>
      <c r="AY72" t="s">
        <v>301</v>
      </c>
      <c r="BC72" t="s">
        <v>301</v>
      </c>
      <c r="BH72" t="s">
        <v>299</v>
      </c>
      <c r="BK72" t="s">
        <v>301</v>
      </c>
      <c r="BT72" t="s">
        <v>299</v>
      </c>
      <c r="BU72" t="s">
        <v>309</v>
      </c>
      <c r="BV72" t="s">
        <v>310</v>
      </c>
      <c r="BX72" t="s">
        <v>311</v>
      </c>
      <c r="BY72" t="s">
        <v>372</v>
      </c>
      <c r="BZ72" t="s">
        <v>301</v>
      </c>
      <c r="CA72" t="s">
        <v>332</v>
      </c>
      <c r="CB72" t="s">
        <v>373</v>
      </c>
      <c r="CD72" t="s">
        <v>315</v>
      </c>
      <c r="CE72" t="s">
        <v>316</v>
      </c>
      <c r="CF72" t="s">
        <v>304</v>
      </c>
      <c r="CI72" t="s">
        <v>311</v>
      </c>
      <c r="CJ72" t="s">
        <v>311</v>
      </c>
      <c r="CL72" t="s">
        <v>374</v>
      </c>
      <c r="CM72" t="s">
        <v>318</v>
      </c>
      <c r="CN72" t="s">
        <v>301</v>
      </c>
      <c r="CP72" t="s">
        <v>319</v>
      </c>
      <c r="CQ72" t="s">
        <v>320</v>
      </c>
      <c r="CR72" t="s">
        <v>321</v>
      </c>
      <c r="CS72" t="s">
        <v>301</v>
      </c>
      <c r="CT72" t="s">
        <v>573</v>
      </c>
      <c r="CU72" t="s">
        <v>299</v>
      </c>
      <c r="CY72" t="s">
        <v>323</v>
      </c>
      <c r="DA72" t="s">
        <v>299</v>
      </c>
      <c r="DB72" t="s">
        <v>299</v>
      </c>
      <c r="DC72" t="s">
        <v>299</v>
      </c>
      <c r="DD72" t="s">
        <v>299</v>
      </c>
      <c r="DS72" t="s">
        <v>299</v>
      </c>
      <c r="DV72" t="s">
        <v>299</v>
      </c>
      <c r="DW72" t="s">
        <v>324</v>
      </c>
      <c r="EC72" t="s">
        <v>299</v>
      </c>
      <c r="ED72" t="s">
        <v>299</v>
      </c>
      <c r="EE72" t="s">
        <v>325</v>
      </c>
      <c r="EF72" t="s">
        <v>299</v>
      </c>
      <c r="EH72" t="s">
        <v>326</v>
      </c>
      <c r="EK72" t="s">
        <v>304</v>
      </c>
    </row>
    <row r="73" spans="1:150">
      <c r="A73">
        <v>27954757</v>
      </c>
      <c r="B73">
        <v>5679628</v>
      </c>
      <c r="C73" t="s">
        <v>369</v>
      </c>
      <c r="D73" t="s">
        <v>574</v>
      </c>
      <c r="E73" t="s">
        <v>575</v>
      </c>
      <c r="F73" s="1">
        <v>39908</v>
      </c>
      <c r="H73" t="s">
        <v>296</v>
      </c>
      <c r="I73" t="s">
        <v>297</v>
      </c>
      <c r="J73" t="s">
        <v>298</v>
      </c>
      <c r="P73" t="s">
        <v>299</v>
      </c>
      <c r="Q73" t="str">
        <f>"КАЗАХСТАН, ТУРКЕСТАНСКАЯ ОБЛ., КАЗЫГУРТСКИЙ РАЙОН, Казыгурт, Казыгурт, 13А"</f>
        <v>КАЗАХСТАН, ТУРКЕСТАНСКАЯ ОБЛ., КАЗЫГУРТСКИЙ РАЙОН, Казыгурт, Казыгурт, 13А</v>
      </c>
      <c r="R73" t="str">
        <f>"ҚАЗАҚСТАН, ТҮРКІСТАН ОБЛ., ҚАЗЫҒҰРТ АУДАНЫ, Казыгурт, Казыгурт, 13А"</f>
        <v>ҚАЗАҚСТАН, ТҮРКІСТАН ОБЛ., ҚАЗЫҒҰРТ АУДАНЫ, Казыгурт, Казыгурт, 13А</v>
      </c>
      <c r="S73" t="str">
        <f>"Казыгурт, Казыгурт, 13А"</f>
        <v>Казыгурт, Казыгурт, 13А</v>
      </c>
      <c r="T73" t="str">
        <f>"Казыгурт, Казыгурт, 13А"</f>
        <v>Казыгурт, Казыгурт, 13А</v>
      </c>
      <c r="AB73" t="str">
        <f>"2024-08-16T22:56:00"</f>
        <v>2024-08-16T22:56:00</v>
      </c>
      <c r="AC73" t="str">
        <f>"41"</f>
        <v>41</v>
      </c>
      <c r="AD73" t="str">
        <f>"2024-09-01T12:41:15"</f>
        <v>2024-09-01T12:41:15</v>
      </c>
      <c r="AE73" t="str">
        <f>"2025-05-25T12:41:15"</f>
        <v>2025-05-25T12:41:15</v>
      </c>
      <c r="AF73" t="s">
        <v>300</v>
      </c>
      <c r="AG73" t="str">
        <f>"ali@mail.ru"</f>
        <v>ali@mail.ru</v>
      </c>
      <c r="AH73" t="s">
        <v>301</v>
      </c>
      <c r="AJ73" t="s">
        <v>557</v>
      </c>
      <c r="AO73" t="s">
        <v>303</v>
      </c>
      <c r="AS73" t="s">
        <v>299</v>
      </c>
      <c r="AV73" t="s">
        <v>305</v>
      </c>
      <c r="AW73">
        <v>1</v>
      </c>
      <c r="AX73" t="s">
        <v>306</v>
      </c>
      <c r="AY73" t="s">
        <v>301</v>
      </c>
      <c r="BC73" t="s">
        <v>301</v>
      </c>
      <c r="BH73" t="s">
        <v>299</v>
      </c>
      <c r="BK73" t="s">
        <v>301</v>
      </c>
      <c r="BT73" t="s">
        <v>299</v>
      </c>
      <c r="BU73" t="s">
        <v>309</v>
      </c>
      <c r="BV73" t="s">
        <v>310</v>
      </c>
      <c r="BX73" t="s">
        <v>311</v>
      </c>
      <c r="BY73" t="s">
        <v>331</v>
      </c>
      <c r="BZ73" t="s">
        <v>301</v>
      </c>
      <c r="CA73" t="s">
        <v>314</v>
      </c>
      <c r="CB73">
        <v>4</v>
      </c>
      <c r="CD73" t="s">
        <v>315</v>
      </c>
      <c r="CE73" t="s">
        <v>316</v>
      </c>
      <c r="CF73" t="s">
        <v>304</v>
      </c>
      <c r="CI73" t="s">
        <v>311</v>
      </c>
      <c r="CJ73" t="s">
        <v>311</v>
      </c>
      <c r="CL73" t="s">
        <v>317</v>
      </c>
      <c r="CM73" t="s">
        <v>318</v>
      </c>
      <c r="CN73" t="s">
        <v>301</v>
      </c>
      <c r="CP73" t="s">
        <v>335</v>
      </c>
      <c r="CQ73" t="s">
        <v>320</v>
      </c>
      <c r="CR73" t="s">
        <v>321</v>
      </c>
      <c r="CS73" t="s">
        <v>301</v>
      </c>
      <c r="CT73" t="s">
        <v>558</v>
      </c>
      <c r="CU73" t="s">
        <v>299</v>
      </c>
      <c r="CY73" t="s">
        <v>323</v>
      </c>
      <c r="DA73" t="s">
        <v>299</v>
      </c>
      <c r="DB73" t="s">
        <v>299</v>
      </c>
      <c r="DC73" t="s">
        <v>299</v>
      </c>
      <c r="DD73" t="s">
        <v>299</v>
      </c>
      <c r="DS73" t="s">
        <v>299</v>
      </c>
      <c r="DV73" t="s">
        <v>299</v>
      </c>
      <c r="DW73" t="s">
        <v>324</v>
      </c>
      <c r="EC73" t="s">
        <v>299</v>
      </c>
      <c r="ED73" t="s">
        <v>299</v>
      </c>
      <c r="EE73" t="s">
        <v>325</v>
      </c>
      <c r="EF73" t="s">
        <v>299</v>
      </c>
      <c r="EH73" t="s">
        <v>326</v>
      </c>
      <c r="EK73" t="s">
        <v>304</v>
      </c>
      <c r="ET73" t="str">
        <f>"14"</f>
        <v>14</v>
      </c>
    </row>
    <row r="74" spans="1:150">
      <c r="A74">
        <v>27954758</v>
      </c>
      <c r="B74">
        <v>5679657</v>
      </c>
      <c r="C74" t="s">
        <v>338</v>
      </c>
      <c r="D74" t="s">
        <v>576</v>
      </c>
      <c r="E74" t="s">
        <v>460</v>
      </c>
      <c r="F74" s="1">
        <v>39984</v>
      </c>
      <c r="H74" t="s">
        <v>341</v>
      </c>
      <c r="I74" t="s">
        <v>297</v>
      </c>
      <c r="J74" t="s">
        <v>298</v>
      </c>
      <c r="P74" t="s">
        <v>299</v>
      </c>
      <c r="Q74" t="str">
        <f>"КАЗАХСТАН, ТУРКЕСТАНСКАЯ ОБЛ., КАЗЫГУРТСКИЙ РАЙОН, Жанабазарский, Тилектес, 17А"</f>
        <v>КАЗАХСТАН, ТУРКЕСТАНСКАЯ ОБЛ., КАЗЫГУРТСКИЙ РАЙОН, Жанабазарский, Тилектес, 17А</v>
      </c>
      <c r="R74" t="str">
        <f>"ҚАЗАҚСТАН, ТҮРКІСТАН ОБЛ., ҚАЗЫҒҰРТ АУДАНЫ, Жанабазарский, Тилектес, 17А"</f>
        <v>ҚАЗАҚСТАН, ТҮРКІСТАН ОБЛ., ҚАЗЫҒҰРТ АУДАНЫ, Жанабазарский, Тилектес, 17А</v>
      </c>
      <c r="S74" t="str">
        <f>"Жанабазарский, Тилектес, 17А"</f>
        <v>Жанабазарский, Тилектес, 17А</v>
      </c>
      <c r="T74" t="str">
        <f>"Жанабазарский, Тилектес, 17А"</f>
        <v>Жанабазарский, Тилектес, 17А</v>
      </c>
      <c r="AB74" t="str">
        <f>"2024-08-16T22:56:00"</f>
        <v>2024-08-16T22:56:00</v>
      </c>
      <c r="AC74" t="str">
        <f>"41"</f>
        <v>41</v>
      </c>
      <c r="AD74" t="str">
        <f>"2024-09-01T12:41:14"</f>
        <v>2024-09-01T12:41:14</v>
      </c>
      <c r="AE74" t="str">
        <f>"2025-05-25T12:41:14"</f>
        <v>2025-05-25T12:41:14</v>
      </c>
      <c r="AF74" t="s">
        <v>300</v>
      </c>
      <c r="AG74" t="str">
        <f>"ali@mail.ru"</f>
        <v>ali@mail.ru</v>
      </c>
      <c r="AH74" t="s">
        <v>301</v>
      </c>
      <c r="AJ74" t="s">
        <v>557</v>
      </c>
      <c r="AO74" t="s">
        <v>303</v>
      </c>
      <c r="AS74" t="s">
        <v>299</v>
      </c>
      <c r="AV74" t="s">
        <v>305</v>
      </c>
      <c r="AW74">
        <v>1</v>
      </c>
      <c r="AX74" t="s">
        <v>306</v>
      </c>
      <c r="AY74" t="s">
        <v>301</v>
      </c>
      <c r="BC74" t="s">
        <v>307</v>
      </c>
      <c r="BH74" t="s">
        <v>304</v>
      </c>
      <c r="BI74" t="s">
        <v>308</v>
      </c>
      <c r="BK74" t="s">
        <v>301</v>
      </c>
      <c r="BT74" t="s">
        <v>299</v>
      </c>
      <c r="BU74" t="s">
        <v>309</v>
      </c>
      <c r="BV74" t="s">
        <v>310</v>
      </c>
      <c r="BX74" t="s">
        <v>311</v>
      </c>
      <c r="BY74" t="s">
        <v>331</v>
      </c>
      <c r="BZ74" t="s">
        <v>301</v>
      </c>
      <c r="CA74" t="s">
        <v>314</v>
      </c>
      <c r="CB74">
        <v>4</v>
      </c>
      <c r="CD74" t="s">
        <v>315</v>
      </c>
      <c r="CE74" t="s">
        <v>316</v>
      </c>
      <c r="CF74" t="s">
        <v>299</v>
      </c>
      <c r="CI74" t="s">
        <v>311</v>
      </c>
      <c r="CJ74" t="s">
        <v>311</v>
      </c>
      <c r="CL74" t="s">
        <v>317</v>
      </c>
      <c r="CM74" t="s">
        <v>318</v>
      </c>
      <c r="CN74" t="s">
        <v>301</v>
      </c>
      <c r="CP74" t="s">
        <v>335</v>
      </c>
      <c r="CQ74" t="s">
        <v>320</v>
      </c>
      <c r="CR74" t="s">
        <v>321</v>
      </c>
      <c r="CS74" t="s">
        <v>301</v>
      </c>
      <c r="CT74" t="s">
        <v>558</v>
      </c>
      <c r="CU74" t="s">
        <v>299</v>
      </c>
      <c r="CY74" t="s">
        <v>323</v>
      </c>
      <c r="DA74" t="s">
        <v>299</v>
      </c>
      <c r="DB74" t="s">
        <v>299</v>
      </c>
      <c r="DC74" t="s">
        <v>299</v>
      </c>
      <c r="DD74" t="s">
        <v>299</v>
      </c>
      <c r="DS74" t="s">
        <v>299</v>
      </c>
      <c r="DV74" t="s">
        <v>299</v>
      </c>
      <c r="DW74" t="s">
        <v>324</v>
      </c>
      <c r="EC74" t="s">
        <v>299</v>
      </c>
      <c r="ED74" t="s">
        <v>299</v>
      </c>
      <c r="EE74" t="s">
        <v>325</v>
      </c>
      <c r="EF74" t="s">
        <v>299</v>
      </c>
      <c r="EH74" t="s">
        <v>326</v>
      </c>
      <c r="EK74" t="s">
        <v>304</v>
      </c>
      <c r="ET74" t="str">
        <f>"9"</f>
        <v>9</v>
      </c>
    </row>
    <row r="75" spans="1:150">
      <c r="A75">
        <v>7552751</v>
      </c>
      <c r="B75">
        <v>4556071</v>
      </c>
      <c r="C75" t="s">
        <v>577</v>
      </c>
      <c r="D75" t="s">
        <v>578</v>
      </c>
      <c r="E75" t="s">
        <v>579</v>
      </c>
      <c r="F75" s="1">
        <v>41167</v>
      </c>
      <c r="H75" t="s">
        <v>296</v>
      </c>
      <c r="I75" t="s">
        <v>297</v>
      </c>
      <c r="J75" t="s">
        <v>298</v>
      </c>
      <c r="P75" t="s">
        <v>299</v>
      </c>
      <c r="Q75" t="str">
        <f>"КАЗАХСТАН, ТУРКЕСТАНСКАЯ ОБЛ., КАЗЫГУРТСКИЙ РАЙОН, Жанабазарский, Тилектес, 84"</f>
        <v>КАЗАХСТАН, ТУРКЕСТАНСКАЯ ОБЛ., КАЗЫГУРТСКИЙ РАЙОН, Жанабазарский, Тилектес, 84</v>
      </c>
      <c r="R75" t="str">
        <f>"ҚАЗАҚСТАН, ТҮРКІСТАН ОБЛ., ҚАЗЫҒҰРТ АУДАНЫ, Жанабазарский, Тилектес, 84"</f>
        <v>ҚАЗАҚСТАН, ТҮРКІСТАН ОБЛ., ҚАЗЫҒҰРТ АУДАНЫ, Жанабазарский, Тилектес, 84</v>
      </c>
      <c r="S75" t="str">
        <f>"Жанабазарский, Тилектес, 84"</f>
        <v>Жанабазарский, Тилектес, 84</v>
      </c>
      <c r="T75" t="str">
        <f>"Жанабазарский, Тилектес, 84"</f>
        <v>Жанабазарский, Тилектес, 84</v>
      </c>
      <c r="AB75" t="str">
        <f>"2018-08-31T00:00:00"</f>
        <v>2018-08-31T00:00:00</v>
      </c>
      <c r="AC75" t="str">
        <f>"19"</f>
        <v>19</v>
      </c>
      <c r="AD75" t="str">
        <f>"2024-09-01T13:54:40"</f>
        <v>2024-09-01T13:54:40</v>
      </c>
      <c r="AE75" t="str">
        <f>"2025-05-25T13:54:40"</f>
        <v>2025-05-25T13:54:40</v>
      </c>
      <c r="AF75" t="s">
        <v>436</v>
      </c>
      <c r="AH75" t="s">
        <v>400</v>
      </c>
      <c r="AJ75" t="s">
        <v>363</v>
      </c>
      <c r="AO75" t="s">
        <v>364</v>
      </c>
      <c r="AS75" t="s">
        <v>304</v>
      </c>
      <c r="AV75" t="s">
        <v>305</v>
      </c>
      <c r="AW75">
        <v>2</v>
      </c>
      <c r="AX75" t="s">
        <v>306</v>
      </c>
      <c r="AY75" t="s">
        <v>301</v>
      </c>
      <c r="BC75" t="s">
        <v>301</v>
      </c>
      <c r="BH75" t="s">
        <v>299</v>
      </c>
      <c r="BK75" t="s">
        <v>301</v>
      </c>
      <c r="BT75" t="s">
        <v>299</v>
      </c>
      <c r="BU75" t="s">
        <v>309</v>
      </c>
      <c r="BV75" t="s">
        <v>310</v>
      </c>
      <c r="BX75" t="s">
        <v>311</v>
      </c>
      <c r="BY75" t="s">
        <v>331</v>
      </c>
      <c r="BZ75" t="s">
        <v>301</v>
      </c>
      <c r="CA75" t="s">
        <v>314</v>
      </c>
      <c r="CB75">
        <v>4</v>
      </c>
      <c r="CD75" t="s">
        <v>315</v>
      </c>
      <c r="CE75" t="s">
        <v>316</v>
      </c>
      <c r="CF75" t="s">
        <v>304</v>
      </c>
      <c r="CI75" t="s">
        <v>311</v>
      </c>
      <c r="CJ75" t="s">
        <v>311</v>
      </c>
      <c r="CL75" t="s">
        <v>501</v>
      </c>
      <c r="CM75" t="s">
        <v>502</v>
      </c>
      <c r="CN75" t="s">
        <v>301</v>
      </c>
      <c r="CP75" t="s">
        <v>319</v>
      </c>
      <c r="CQ75" t="s">
        <v>336</v>
      </c>
      <c r="CR75" t="s">
        <v>321</v>
      </c>
      <c r="CS75" t="s">
        <v>301</v>
      </c>
      <c r="CT75" t="s">
        <v>580</v>
      </c>
      <c r="CU75" t="s">
        <v>299</v>
      </c>
      <c r="CY75" t="s">
        <v>323</v>
      </c>
      <c r="DA75" t="s">
        <v>299</v>
      </c>
      <c r="DB75" t="s">
        <v>299</v>
      </c>
      <c r="DC75" t="s">
        <v>299</v>
      </c>
      <c r="DD75" t="s">
        <v>299</v>
      </c>
      <c r="DS75" t="s">
        <v>299</v>
      </c>
      <c r="DV75" t="s">
        <v>299</v>
      </c>
      <c r="DW75" t="s">
        <v>324</v>
      </c>
      <c r="EC75" t="s">
        <v>299</v>
      </c>
      <c r="ED75" t="s">
        <v>299</v>
      </c>
      <c r="EE75" t="s">
        <v>325</v>
      </c>
      <c r="EF75" t="s">
        <v>299</v>
      </c>
      <c r="EH75" t="s">
        <v>326</v>
      </c>
      <c r="EK75" t="s">
        <v>304</v>
      </c>
    </row>
    <row r="76" spans="1:150">
      <c r="A76">
        <v>27954760</v>
      </c>
      <c r="B76">
        <v>5679879</v>
      </c>
      <c r="C76" t="s">
        <v>581</v>
      </c>
      <c r="D76" t="s">
        <v>582</v>
      </c>
      <c r="E76" t="s">
        <v>468</v>
      </c>
      <c r="F76" s="1">
        <v>39962</v>
      </c>
      <c r="H76" t="s">
        <v>341</v>
      </c>
      <c r="I76" t="s">
        <v>297</v>
      </c>
      <c r="J76" t="s">
        <v>298</v>
      </c>
      <c r="P76" t="s">
        <v>299</v>
      </c>
      <c r="Q76" t="str">
        <f>"КАЗАХСТАН, ТУРКЕСТАНСКАЯ ОБЛ., КАЗЫГУРТСКИЙ РАЙОН, ЖАҢАБАЗАР"</f>
        <v>КАЗАХСТАН, ТУРКЕСТАНСКАЯ ОБЛ., КАЗЫГУРТСКИЙ РАЙОН, ЖАҢАБАЗАР</v>
      </c>
      <c r="R76" t="str">
        <f>"ҚАЗАҚСТАН, ТҮРКІСТАН ОБЛ., ҚАЗЫҒҰРТ АУДАНЫ, ЖАҢАБАЗАР"</f>
        <v>ҚАЗАҚСТАН, ТҮРКІСТАН ОБЛ., ҚАЗЫҒҰРТ АУДАНЫ, ЖАҢАБАЗАР</v>
      </c>
      <c r="S76" t="str">
        <f>"ЖАҢАБАЗАР"</f>
        <v>ЖАҢАБАЗАР</v>
      </c>
      <c r="T76" t="str">
        <f>"ЖАҢАБАЗАР"</f>
        <v>ЖАҢАБАЗАР</v>
      </c>
      <c r="AB76" t="str">
        <f>"2024-08-16T22:56:00"</f>
        <v>2024-08-16T22:56:00</v>
      </c>
      <c r="AC76" t="str">
        <f>"41"</f>
        <v>41</v>
      </c>
      <c r="AD76" t="str">
        <f>"2024-09-01T12:41:18"</f>
        <v>2024-09-01T12:41:18</v>
      </c>
      <c r="AE76" t="str">
        <f>"2025-05-25T12:41:18"</f>
        <v>2025-05-25T12:41:18</v>
      </c>
      <c r="AF76" t="s">
        <v>300</v>
      </c>
      <c r="AG76" t="str">
        <f>"ali@mail.ru"</f>
        <v>ali@mail.ru</v>
      </c>
      <c r="AH76" t="s">
        <v>301</v>
      </c>
      <c r="AJ76" t="s">
        <v>557</v>
      </c>
      <c r="AO76" t="s">
        <v>303</v>
      </c>
      <c r="AS76" t="s">
        <v>299</v>
      </c>
      <c r="AV76" t="s">
        <v>305</v>
      </c>
      <c r="AW76">
        <v>1</v>
      </c>
      <c r="AX76" t="s">
        <v>306</v>
      </c>
      <c r="AY76" t="s">
        <v>301</v>
      </c>
      <c r="BC76" t="s">
        <v>301</v>
      </c>
      <c r="BH76" t="s">
        <v>299</v>
      </c>
      <c r="BK76" t="s">
        <v>301</v>
      </c>
      <c r="BT76" t="s">
        <v>299</v>
      </c>
      <c r="BU76" t="s">
        <v>309</v>
      </c>
      <c r="BV76" t="s">
        <v>310</v>
      </c>
      <c r="BW76" t="s">
        <v>311</v>
      </c>
      <c r="BX76" t="s">
        <v>312</v>
      </c>
      <c r="BY76" t="s">
        <v>372</v>
      </c>
      <c r="BZ76" t="s">
        <v>301</v>
      </c>
      <c r="CA76" t="s">
        <v>314</v>
      </c>
      <c r="CB76">
        <v>5</v>
      </c>
      <c r="CD76" t="s">
        <v>315</v>
      </c>
      <c r="CE76" t="s">
        <v>316</v>
      </c>
      <c r="CF76" t="s">
        <v>299</v>
      </c>
      <c r="CI76" t="s">
        <v>311</v>
      </c>
      <c r="CJ76" t="s">
        <v>311</v>
      </c>
      <c r="CL76" t="s">
        <v>317</v>
      </c>
      <c r="CM76" t="s">
        <v>318</v>
      </c>
      <c r="CN76" t="s">
        <v>301</v>
      </c>
      <c r="CP76" t="s">
        <v>319</v>
      </c>
      <c r="CQ76" t="s">
        <v>320</v>
      </c>
      <c r="CR76" t="s">
        <v>321</v>
      </c>
      <c r="CS76" t="s">
        <v>301</v>
      </c>
      <c r="CT76" t="s">
        <v>558</v>
      </c>
      <c r="CU76" t="s">
        <v>299</v>
      </c>
      <c r="CY76" t="s">
        <v>323</v>
      </c>
      <c r="DA76" t="s">
        <v>299</v>
      </c>
      <c r="DB76" t="s">
        <v>299</v>
      </c>
      <c r="DC76" t="s">
        <v>299</v>
      </c>
      <c r="DD76" t="s">
        <v>299</v>
      </c>
      <c r="DS76" t="s">
        <v>299</v>
      </c>
      <c r="DV76" t="s">
        <v>299</v>
      </c>
      <c r="DW76" t="s">
        <v>324</v>
      </c>
      <c r="EC76" t="s">
        <v>299</v>
      </c>
      <c r="ED76" t="s">
        <v>299</v>
      </c>
      <c r="EE76" t="s">
        <v>325</v>
      </c>
      <c r="EF76" t="s">
        <v>299</v>
      </c>
      <c r="EH76" t="s">
        <v>326</v>
      </c>
      <c r="EK76" t="s">
        <v>299</v>
      </c>
      <c r="ET76" t="str">
        <f>"5"</f>
        <v>5</v>
      </c>
    </row>
    <row r="77" spans="1:150">
      <c r="A77">
        <v>27954761</v>
      </c>
      <c r="B77">
        <v>5673360</v>
      </c>
      <c r="C77" t="s">
        <v>444</v>
      </c>
      <c r="D77" t="s">
        <v>583</v>
      </c>
      <c r="E77" t="s">
        <v>584</v>
      </c>
      <c r="F77" s="1">
        <v>39831</v>
      </c>
      <c r="H77" t="s">
        <v>341</v>
      </c>
      <c r="I77" t="s">
        <v>297</v>
      </c>
      <c r="J77" t="s">
        <v>298</v>
      </c>
      <c r="P77" t="s">
        <v>299</v>
      </c>
      <c r="Q77" t="str">
        <f>"КАЗАХСТАН, ТУРКЕСТАНСКАЯ ОБЛ., КАЗЫГУРТСКИЙ РАЙОН, Жанабазарский, Тилектес, 53"</f>
        <v>КАЗАХСТАН, ТУРКЕСТАНСКАЯ ОБЛ., КАЗЫГУРТСКИЙ РАЙОН, Жанабазарский, Тилектес, 53</v>
      </c>
      <c r="R77" t="str">
        <f>"ҚАЗАҚСТАН, ТҮРКІСТАН ОБЛ., ҚАЗЫҒҰРТ АУДАНЫ, Жанабазарский, Тилектес, 53"</f>
        <v>ҚАЗАҚСТАН, ТҮРКІСТАН ОБЛ., ҚАЗЫҒҰРТ АУДАНЫ, Жанабазарский, Тилектес, 53</v>
      </c>
      <c r="S77" t="str">
        <f>"Жанабазарский, Тилектес, 53"</f>
        <v>Жанабазарский, Тилектес, 53</v>
      </c>
      <c r="T77" t="str">
        <f>"Жанабазарский, Тилектес, 53"</f>
        <v>Жанабазарский, Тилектес, 53</v>
      </c>
      <c r="AB77" t="str">
        <f>"2024-08-16T22:56:00"</f>
        <v>2024-08-16T22:56:00</v>
      </c>
      <c r="AC77" t="str">
        <f>"41"</f>
        <v>41</v>
      </c>
      <c r="AD77" t="str">
        <f>"2024-09-01T12:43:55"</f>
        <v>2024-09-01T12:43:55</v>
      </c>
      <c r="AE77" t="str">
        <f>"2025-05-25T12:43:55"</f>
        <v>2025-05-25T12:43:55</v>
      </c>
      <c r="AF77" t="s">
        <v>436</v>
      </c>
      <c r="AG77" t="str">
        <f>"ali@mail.ru"</f>
        <v>ali@mail.ru</v>
      </c>
      <c r="AH77" t="s">
        <v>301</v>
      </c>
      <c r="AJ77" t="s">
        <v>557</v>
      </c>
      <c r="AO77" t="s">
        <v>303</v>
      </c>
      <c r="AS77" t="s">
        <v>299</v>
      </c>
      <c r="AV77" t="s">
        <v>305</v>
      </c>
      <c r="AW77">
        <v>1</v>
      </c>
      <c r="AX77" t="s">
        <v>306</v>
      </c>
      <c r="AY77" t="s">
        <v>301</v>
      </c>
      <c r="BC77" t="s">
        <v>301</v>
      </c>
      <c r="BH77" t="s">
        <v>299</v>
      </c>
      <c r="BK77" t="s">
        <v>301</v>
      </c>
      <c r="BT77" t="s">
        <v>299</v>
      </c>
      <c r="BU77" t="s">
        <v>309</v>
      </c>
      <c r="BV77" t="s">
        <v>310</v>
      </c>
      <c r="BX77" t="s">
        <v>312</v>
      </c>
      <c r="BY77" t="s">
        <v>331</v>
      </c>
      <c r="BZ77" t="s">
        <v>301</v>
      </c>
      <c r="CA77" t="s">
        <v>314</v>
      </c>
      <c r="CB77">
        <v>4</v>
      </c>
      <c r="CD77" t="s">
        <v>315</v>
      </c>
      <c r="CE77" t="s">
        <v>316</v>
      </c>
      <c r="CF77" t="s">
        <v>304</v>
      </c>
      <c r="CL77" t="s">
        <v>565</v>
      </c>
      <c r="CM77" t="s">
        <v>388</v>
      </c>
      <c r="CN77" t="s">
        <v>301</v>
      </c>
      <c r="CP77" t="s">
        <v>319</v>
      </c>
      <c r="CQ77" t="s">
        <v>320</v>
      </c>
      <c r="CR77" t="s">
        <v>321</v>
      </c>
      <c r="CS77" t="s">
        <v>301</v>
      </c>
      <c r="CT77" t="s">
        <v>558</v>
      </c>
      <c r="CU77" t="s">
        <v>299</v>
      </c>
      <c r="CY77" t="s">
        <v>585</v>
      </c>
      <c r="CZ77" t="s">
        <v>586</v>
      </c>
      <c r="DA77" t="s">
        <v>299</v>
      </c>
      <c r="DB77" t="s">
        <v>299</v>
      </c>
      <c r="DC77" t="s">
        <v>299</v>
      </c>
      <c r="DD77" t="s">
        <v>299</v>
      </c>
      <c r="DS77" t="s">
        <v>299</v>
      </c>
      <c r="DV77" t="s">
        <v>299</v>
      </c>
      <c r="DW77" t="s">
        <v>324</v>
      </c>
      <c r="EC77" t="s">
        <v>299</v>
      </c>
      <c r="ED77" t="s">
        <v>299</v>
      </c>
      <c r="EE77" t="s">
        <v>325</v>
      </c>
      <c r="EF77" t="s">
        <v>299</v>
      </c>
      <c r="EH77" t="s">
        <v>326</v>
      </c>
      <c r="EK77" t="s">
        <v>304</v>
      </c>
      <c r="ET77" t="str">
        <f>"3"</f>
        <v>3</v>
      </c>
    </row>
    <row r="78" spans="1:150">
      <c r="A78">
        <v>7552693</v>
      </c>
      <c r="B78">
        <v>4860969</v>
      </c>
      <c r="C78" t="s">
        <v>587</v>
      </c>
      <c r="D78" t="s">
        <v>588</v>
      </c>
      <c r="E78" t="s">
        <v>589</v>
      </c>
      <c r="F78" s="1">
        <v>41254</v>
      </c>
      <c r="H78" t="s">
        <v>296</v>
      </c>
      <c r="I78" t="s">
        <v>297</v>
      </c>
      <c r="J78" t="s">
        <v>298</v>
      </c>
      <c r="P78" t="s">
        <v>299</v>
      </c>
      <c r="Q78" t="str">
        <f>"КАЗАХСТАН, ТУРКЕСТАНСКАЯ ОБЛ., КАЗЫГУРТСКИЙ РАЙОН, Жанабазарский, Тилектес, 31"</f>
        <v>КАЗАХСТАН, ТУРКЕСТАНСКАЯ ОБЛ., КАЗЫГУРТСКИЙ РАЙОН, Жанабазарский, Тилектес, 31</v>
      </c>
      <c r="R78" t="str">
        <f>"ҚАЗАҚСТАН, ТҮРКІСТАН ОБЛ., ҚАЗЫҒҰРТ АУДАНЫ, Жанабазарский, Тилектес, 31"</f>
        <v>ҚАЗАҚСТАН, ТҮРКІСТАН ОБЛ., ҚАЗЫҒҰРТ АУДАНЫ, Жанабазарский, Тилектес, 31</v>
      </c>
      <c r="S78" t="str">
        <f>"Жанабазарский, Тилектес, 31"</f>
        <v>Жанабазарский, Тилектес, 31</v>
      </c>
      <c r="T78" t="str">
        <f>"Жанабазарский, Тилектес, 31"</f>
        <v>Жанабазарский, Тилектес, 31</v>
      </c>
      <c r="AB78" t="str">
        <f>"2018-08-31T00:00:00"</f>
        <v>2018-08-31T00:00:00</v>
      </c>
      <c r="AC78" t="str">
        <f>"19"</f>
        <v>19</v>
      </c>
      <c r="AD78" t="str">
        <f>"2024-09-01T13:48:25"</f>
        <v>2024-09-01T13:48:25</v>
      </c>
      <c r="AE78" t="str">
        <f>"2025-05-25T13:48:25"</f>
        <v>2025-05-25T13:48:25</v>
      </c>
      <c r="AF78" t="s">
        <v>300</v>
      </c>
      <c r="AH78" t="s">
        <v>362</v>
      </c>
      <c r="AJ78" t="s">
        <v>363</v>
      </c>
      <c r="AO78" t="s">
        <v>303</v>
      </c>
      <c r="AS78" t="s">
        <v>304</v>
      </c>
      <c r="AV78" t="s">
        <v>305</v>
      </c>
      <c r="AW78">
        <v>2</v>
      </c>
      <c r="AX78" t="s">
        <v>306</v>
      </c>
      <c r="AY78" t="s">
        <v>301</v>
      </c>
      <c r="BC78" t="s">
        <v>301</v>
      </c>
      <c r="BH78" t="s">
        <v>299</v>
      </c>
      <c r="BK78" t="s">
        <v>301</v>
      </c>
      <c r="BT78" t="s">
        <v>299</v>
      </c>
      <c r="BU78" t="s">
        <v>309</v>
      </c>
      <c r="BV78" t="s">
        <v>310</v>
      </c>
      <c r="BX78" t="s">
        <v>311</v>
      </c>
      <c r="BY78" t="s">
        <v>331</v>
      </c>
      <c r="BZ78" t="s">
        <v>301</v>
      </c>
      <c r="CA78" t="s">
        <v>314</v>
      </c>
      <c r="CB78">
        <v>4</v>
      </c>
      <c r="CD78" t="s">
        <v>315</v>
      </c>
      <c r="CE78" t="s">
        <v>316</v>
      </c>
      <c r="CF78" t="s">
        <v>304</v>
      </c>
      <c r="CI78" t="s">
        <v>311</v>
      </c>
      <c r="CJ78" t="s">
        <v>311</v>
      </c>
      <c r="CL78" t="s">
        <v>374</v>
      </c>
      <c r="CM78" t="s">
        <v>318</v>
      </c>
      <c r="CN78" t="s">
        <v>301</v>
      </c>
      <c r="CP78" t="s">
        <v>319</v>
      </c>
      <c r="CQ78" t="s">
        <v>320</v>
      </c>
      <c r="CR78" t="s">
        <v>321</v>
      </c>
      <c r="CS78" t="s">
        <v>301</v>
      </c>
      <c r="CT78" t="s">
        <v>367</v>
      </c>
      <c r="CU78" t="s">
        <v>299</v>
      </c>
      <c r="CY78" t="s">
        <v>323</v>
      </c>
      <c r="DA78" t="s">
        <v>299</v>
      </c>
      <c r="DB78" t="s">
        <v>299</v>
      </c>
      <c r="DC78" t="s">
        <v>299</v>
      </c>
      <c r="DD78" t="s">
        <v>299</v>
      </c>
      <c r="DS78" t="s">
        <v>299</v>
      </c>
      <c r="DV78" t="s">
        <v>299</v>
      </c>
      <c r="DW78" t="s">
        <v>324</v>
      </c>
      <c r="EC78" t="s">
        <v>299</v>
      </c>
      <c r="ED78" t="s">
        <v>299</v>
      </c>
      <c r="EE78" t="s">
        <v>325</v>
      </c>
      <c r="EF78" t="s">
        <v>299</v>
      </c>
      <c r="EH78" t="s">
        <v>326</v>
      </c>
      <c r="EK78" t="s">
        <v>299</v>
      </c>
    </row>
    <row r="79" spans="1:150">
      <c r="A79">
        <v>7547102</v>
      </c>
      <c r="B79">
        <v>5674478</v>
      </c>
      <c r="C79" t="s">
        <v>590</v>
      </c>
      <c r="D79" t="s">
        <v>591</v>
      </c>
      <c r="E79" t="s">
        <v>592</v>
      </c>
      <c r="F79" s="1">
        <v>40910</v>
      </c>
      <c r="H79" t="s">
        <v>341</v>
      </c>
      <c r="I79" t="s">
        <v>297</v>
      </c>
      <c r="J79" t="s">
        <v>298</v>
      </c>
      <c r="P79" t="s">
        <v>299</v>
      </c>
      <c r="Q79" t="str">
        <f>"КАЗАХСТАН, ТУРКЕСТАНСКАЯ ОБЛ., КАЗЫГУРТСКИЙ РАЙОН, Жанабазарский, Тилектес, 18"</f>
        <v>КАЗАХСТАН, ТУРКЕСТАНСКАЯ ОБЛ., КАЗЫГУРТСКИЙ РАЙОН, Жанабазарский, Тилектес, 18</v>
      </c>
      <c r="R79" t="str">
        <f>"ҚАЗАҚСТАН, ТҮРКІСТАН ОБЛ., ҚАЗЫҒҰРТ АУДАНЫ, Жанабазарский, Тилектес, 18"</f>
        <v>ҚАЗАҚСТАН, ТҮРКІСТАН ОБЛ., ҚАЗЫҒҰРТ АУДАНЫ, Жанабазарский, Тилектес, 18</v>
      </c>
      <c r="S79" t="str">
        <f>"Жанабазарский, Тилектес, 18"</f>
        <v>Жанабазарский, Тилектес, 18</v>
      </c>
      <c r="T79" t="str">
        <f>"Жанабазарский, Тилектес, 18"</f>
        <v>Жанабазарский, Тилектес, 18</v>
      </c>
      <c r="AB79" t="str">
        <f>"2018-08-29T00:00:00"</f>
        <v>2018-08-29T00:00:00</v>
      </c>
      <c r="AC79" t="str">
        <f>"19"</f>
        <v>19</v>
      </c>
      <c r="AD79" t="str">
        <f>"2024-09-01T13:44:06"</f>
        <v>2024-09-01T13:44:06</v>
      </c>
      <c r="AE79" t="str">
        <f>"2025-05-25T13:44:06"</f>
        <v>2025-05-25T13:44:06</v>
      </c>
      <c r="AF79" t="s">
        <v>300</v>
      </c>
      <c r="AH79" t="s">
        <v>301</v>
      </c>
      <c r="AJ79" t="s">
        <v>330</v>
      </c>
      <c r="AO79" t="s">
        <v>303</v>
      </c>
      <c r="AS79" t="s">
        <v>299</v>
      </c>
      <c r="AV79" t="s">
        <v>305</v>
      </c>
      <c r="AW79">
        <v>2</v>
      </c>
      <c r="AX79" t="s">
        <v>306</v>
      </c>
      <c r="AY79" t="s">
        <v>301</v>
      </c>
      <c r="BC79" t="s">
        <v>301</v>
      </c>
      <c r="BH79" t="s">
        <v>299</v>
      </c>
      <c r="BK79" t="s">
        <v>301</v>
      </c>
      <c r="BT79" t="s">
        <v>299</v>
      </c>
      <c r="BU79" t="s">
        <v>309</v>
      </c>
      <c r="BV79" t="s">
        <v>310</v>
      </c>
      <c r="BW79" t="s">
        <v>311</v>
      </c>
      <c r="BX79" t="s">
        <v>312</v>
      </c>
      <c r="BY79" t="s">
        <v>313</v>
      </c>
      <c r="BZ79" t="s">
        <v>301</v>
      </c>
      <c r="CA79" t="s">
        <v>332</v>
      </c>
      <c r="CB79" t="s">
        <v>386</v>
      </c>
      <c r="CD79" t="s">
        <v>315</v>
      </c>
      <c r="CE79" t="s">
        <v>316</v>
      </c>
      <c r="CF79" t="s">
        <v>304</v>
      </c>
      <c r="CI79" t="s">
        <v>311</v>
      </c>
      <c r="CJ79" t="s">
        <v>311</v>
      </c>
      <c r="CL79" t="s">
        <v>334</v>
      </c>
      <c r="CM79" t="s">
        <v>318</v>
      </c>
      <c r="CN79" t="s">
        <v>301</v>
      </c>
      <c r="CP79" t="s">
        <v>335</v>
      </c>
      <c r="CQ79" t="s">
        <v>320</v>
      </c>
      <c r="CR79" t="s">
        <v>321</v>
      </c>
      <c r="CS79" t="s">
        <v>301</v>
      </c>
      <c r="CT79" t="s">
        <v>593</v>
      </c>
      <c r="CU79" t="s">
        <v>299</v>
      </c>
      <c r="CY79" t="s">
        <v>323</v>
      </c>
      <c r="DA79" t="s">
        <v>299</v>
      </c>
      <c r="DB79" t="s">
        <v>299</v>
      </c>
      <c r="DC79" t="s">
        <v>299</v>
      </c>
      <c r="DD79" t="s">
        <v>299</v>
      </c>
      <c r="DS79" t="s">
        <v>299</v>
      </c>
      <c r="DV79" t="s">
        <v>299</v>
      </c>
      <c r="DW79" t="s">
        <v>324</v>
      </c>
      <c r="EC79" t="s">
        <v>299</v>
      </c>
      <c r="ED79" t="s">
        <v>299</v>
      </c>
      <c r="EE79" t="s">
        <v>325</v>
      </c>
      <c r="EF79" t="s">
        <v>299</v>
      </c>
      <c r="EH79" t="s">
        <v>353</v>
      </c>
      <c r="EI79" t="s">
        <v>368</v>
      </c>
      <c r="EK79" t="s">
        <v>299</v>
      </c>
    </row>
    <row r="80" spans="1:150">
      <c r="A80">
        <v>28441788</v>
      </c>
      <c r="B80">
        <v>9678013</v>
      </c>
      <c r="C80" t="s">
        <v>478</v>
      </c>
      <c r="D80" t="s">
        <v>594</v>
      </c>
      <c r="E80" t="s">
        <v>595</v>
      </c>
      <c r="F80" s="1">
        <v>43304</v>
      </c>
      <c r="H80" t="s">
        <v>296</v>
      </c>
      <c r="I80" t="s">
        <v>297</v>
      </c>
      <c r="J80" t="s">
        <v>298</v>
      </c>
      <c r="P80" t="s">
        <v>299</v>
      </c>
      <c r="Q80" t="str">
        <f>"КАЗАХСТАН, ТУРКЕСТАНСКАЯ ОБЛ., КАЗЫГУРТСКИЙ РАЙОН, ЖАНАБАЗАР, 43"</f>
        <v>КАЗАХСТАН, ТУРКЕСТАНСКАЯ ОБЛ., КАЗЫГУРТСКИЙ РАЙОН, ЖАНАБАЗАР, 43</v>
      </c>
      <c r="R80" t="str">
        <f>"ҚАЗАҚСТАН, ТҮРКІСТАН ОБЛ., ҚАЗЫҒҰРТ АУДАНЫ, ЖАНАБАЗАР, 43"</f>
        <v>ҚАЗАҚСТАН, ТҮРКІСТАН ОБЛ., ҚАЗЫҒҰРТ АУДАНЫ, ЖАНАБАЗАР, 43</v>
      </c>
      <c r="S80" t="str">
        <f>"ЖАНАБАЗАР, 43"</f>
        <v>ЖАНАБАЗАР, 43</v>
      </c>
      <c r="T80" t="str">
        <f>"ЖАНАБАЗАР, 43"</f>
        <v>ЖАНАБАЗАР, 43</v>
      </c>
      <c r="AB80" t="str">
        <f>"2024-08-28T00:00:00"</f>
        <v>2024-08-28T00:00:00</v>
      </c>
      <c r="AC80" t="str">
        <f>"44"</f>
        <v>44</v>
      </c>
      <c r="AD80" t="str">
        <f>"2024-09-01T10:32:57"</f>
        <v>2024-09-01T10:32:57</v>
      </c>
      <c r="AE80" t="str">
        <f>"2025-05-25T10:32:57"</f>
        <v>2025-05-25T10:32:57</v>
      </c>
      <c r="AF80" t="s">
        <v>436</v>
      </c>
      <c r="AH80" t="s">
        <v>437</v>
      </c>
      <c r="AJ80" t="s">
        <v>517</v>
      </c>
      <c r="AK80" t="s">
        <v>311</v>
      </c>
      <c r="AO80" t="s">
        <v>303</v>
      </c>
      <c r="AS80" t="s">
        <v>299</v>
      </c>
      <c r="AV80" t="s">
        <v>305</v>
      </c>
      <c r="AW80">
        <v>2</v>
      </c>
      <c r="AX80" t="s">
        <v>306</v>
      </c>
      <c r="AY80" t="s">
        <v>301</v>
      </c>
      <c r="BC80" t="s">
        <v>301</v>
      </c>
      <c r="BH80" t="s">
        <v>299</v>
      </c>
      <c r="BK80" t="s">
        <v>301</v>
      </c>
      <c r="BT80" t="s">
        <v>299</v>
      </c>
      <c r="BU80" t="s">
        <v>309</v>
      </c>
      <c r="BV80" t="s">
        <v>310</v>
      </c>
      <c r="BW80" t="s">
        <v>412</v>
      </c>
      <c r="BX80" t="s">
        <v>311</v>
      </c>
      <c r="BY80" t="s">
        <v>490</v>
      </c>
      <c r="BZ80" t="s">
        <v>301</v>
      </c>
      <c r="CD80" t="s">
        <v>316</v>
      </c>
      <c r="CF80" t="s">
        <v>299</v>
      </c>
      <c r="CK80">
        <v>0</v>
      </c>
      <c r="CL80" t="s">
        <v>518</v>
      </c>
      <c r="CN80" t="s">
        <v>301</v>
      </c>
      <c r="CP80" t="s">
        <v>406</v>
      </c>
      <c r="CU80" t="s">
        <v>299</v>
      </c>
      <c r="CY80" t="s">
        <v>323</v>
      </c>
      <c r="DA80" t="s">
        <v>299</v>
      </c>
      <c r="DB80" t="s">
        <v>299</v>
      </c>
      <c r="DC80" t="s">
        <v>299</v>
      </c>
      <c r="DD80" t="s">
        <v>299</v>
      </c>
      <c r="DS80" t="s">
        <v>299</v>
      </c>
      <c r="DV80" t="s">
        <v>299</v>
      </c>
      <c r="DW80" t="s">
        <v>324</v>
      </c>
      <c r="EC80" t="s">
        <v>299</v>
      </c>
      <c r="ED80" t="s">
        <v>299</v>
      </c>
      <c r="EE80" t="s">
        <v>325</v>
      </c>
      <c r="EF80" t="s">
        <v>299</v>
      </c>
      <c r="EH80" t="s">
        <v>326</v>
      </c>
      <c r="EK80" t="s">
        <v>304</v>
      </c>
    </row>
    <row r="81" spans="1:180">
      <c r="A81">
        <v>28442591</v>
      </c>
      <c r="B81">
        <v>9677397</v>
      </c>
      <c r="C81" t="s">
        <v>596</v>
      </c>
      <c r="D81" t="s">
        <v>597</v>
      </c>
      <c r="E81" t="s">
        <v>598</v>
      </c>
      <c r="F81" s="1">
        <v>43345</v>
      </c>
      <c r="H81" t="s">
        <v>341</v>
      </c>
      <c r="I81" t="s">
        <v>297</v>
      </c>
      <c r="J81" t="s">
        <v>298</v>
      </c>
      <c r="P81" t="s">
        <v>299</v>
      </c>
      <c r="Q81" t="str">
        <f>"КАЗАХСТАН, ТУРКЕСТАНСКАЯ ОБЛ., КАЗЫГУРТСКИЙ РАЙОН, ЖАҢАБАЗАР, 11"</f>
        <v>КАЗАХСТАН, ТУРКЕСТАНСКАЯ ОБЛ., КАЗЫГУРТСКИЙ РАЙОН, ЖАҢАБАЗАР, 11</v>
      </c>
      <c r="R81" t="str">
        <f>"ҚАЗАҚСТАН, ТҮРКІСТАН ОБЛ., ҚАЗЫҒҰРТ АУДАНЫ, ЖАҢАБАЗАР, 11"</f>
        <v>ҚАЗАҚСТАН, ТҮРКІСТАН ОБЛ., ҚАЗЫҒҰРТ АУДАНЫ, ЖАҢАБАЗАР, 11</v>
      </c>
      <c r="S81" t="str">
        <f>"ЖАҢАБАЗАР, 11"</f>
        <v>ЖАҢАБАЗАР, 11</v>
      </c>
      <c r="T81" t="str">
        <f>"ЖАҢАБАЗАР, 11"</f>
        <v>ЖАҢАБАЗАР, 11</v>
      </c>
      <c r="AB81" t="str">
        <f>"2024-08-28T00:00:00"</f>
        <v>2024-08-28T00:00:00</v>
      </c>
      <c r="AC81" t="str">
        <f>"44"</f>
        <v>44</v>
      </c>
      <c r="AD81" t="str">
        <f>"2024-09-01T10:41:09"</f>
        <v>2024-09-01T10:41:09</v>
      </c>
      <c r="AE81" t="str">
        <f>"2025-05-25T10:41:09"</f>
        <v>2025-05-25T10:41:09</v>
      </c>
      <c r="AF81" t="s">
        <v>436</v>
      </c>
      <c r="AH81" t="s">
        <v>437</v>
      </c>
      <c r="AJ81" t="s">
        <v>517</v>
      </c>
      <c r="AK81" t="s">
        <v>311</v>
      </c>
      <c r="AO81" t="s">
        <v>303</v>
      </c>
      <c r="AS81" t="s">
        <v>299</v>
      </c>
      <c r="AV81" t="s">
        <v>305</v>
      </c>
      <c r="AW81">
        <v>2</v>
      </c>
      <c r="AX81" t="s">
        <v>306</v>
      </c>
      <c r="AY81" t="s">
        <v>301</v>
      </c>
      <c r="BC81" t="s">
        <v>301</v>
      </c>
      <c r="BH81" t="s">
        <v>299</v>
      </c>
      <c r="BK81" t="s">
        <v>301</v>
      </c>
      <c r="BT81" t="s">
        <v>299</v>
      </c>
      <c r="BU81" t="s">
        <v>309</v>
      </c>
      <c r="BV81" t="s">
        <v>310</v>
      </c>
      <c r="BW81" t="s">
        <v>412</v>
      </c>
      <c r="BX81" t="s">
        <v>311</v>
      </c>
      <c r="BY81" t="s">
        <v>490</v>
      </c>
      <c r="BZ81" t="s">
        <v>301</v>
      </c>
      <c r="CD81" t="s">
        <v>316</v>
      </c>
      <c r="CF81" t="s">
        <v>299</v>
      </c>
      <c r="CK81">
        <v>0</v>
      </c>
      <c r="CL81" t="s">
        <v>518</v>
      </c>
      <c r="CN81" t="s">
        <v>301</v>
      </c>
      <c r="CP81" t="s">
        <v>406</v>
      </c>
      <c r="CU81" t="s">
        <v>299</v>
      </c>
      <c r="CY81" t="s">
        <v>323</v>
      </c>
      <c r="DA81" t="s">
        <v>299</v>
      </c>
      <c r="DB81" t="s">
        <v>299</v>
      </c>
      <c r="DC81" t="s">
        <v>299</v>
      </c>
      <c r="DD81" t="s">
        <v>299</v>
      </c>
      <c r="DS81" t="s">
        <v>299</v>
      </c>
      <c r="DV81" t="s">
        <v>299</v>
      </c>
      <c r="DW81" t="s">
        <v>324</v>
      </c>
      <c r="EC81" t="s">
        <v>299</v>
      </c>
      <c r="ED81" t="s">
        <v>299</v>
      </c>
      <c r="EE81" t="s">
        <v>325</v>
      </c>
      <c r="EF81" t="s">
        <v>299</v>
      </c>
      <c r="EH81" t="s">
        <v>326</v>
      </c>
      <c r="EK81" t="s">
        <v>304</v>
      </c>
    </row>
    <row r="82" spans="1:180">
      <c r="A82">
        <v>28442870</v>
      </c>
      <c r="B82">
        <v>11045048</v>
      </c>
      <c r="C82" t="s">
        <v>497</v>
      </c>
      <c r="D82" t="s">
        <v>599</v>
      </c>
      <c r="E82" t="s">
        <v>494</v>
      </c>
      <c r="F82" s="1">
        <v>43420</v>
      </c>
      <c r="H82" t="s">
        <v>341</v>
      </c>
      <c r="I82" t="s">
        <v>297</v>
      </c>
      <c r="J82" t="s">
        <v>298</v>
      </c>
      <c r="P82" t="s">
        <v>299</v>
      </c>
      <c r="Q82" t="str">
        <f>"КАЗАХСТАН, ТУРКЕСТАНСКАЯ ОБЛ., КАЗЫГУРТСКИЙ РАЙОН, Жанабазарский, Улгили, 40"</f>
        <v>КАЗАХСТАН, ТУРКЕСТАНСКАЯ ОБЛ., КАЗЫГУРТСКИЙ РАЙОН, Жанабазарский, Улгили, 40</v>
      </c>
      <c r="R82" t="str">
        <f>"ҚАЗАҚСТАН, ТҮРКІСТАН ОБЛ., ҚАЗЫҒҰРТ АУДАНЫ, Жанабазарский, Улгили, 40"</f>
        <v>ҚАЗАҚСТАН, ТҮРКІСТАН ОБЛ., ҚАЗЫҒҰРТ АУДАНЫ, Жанабазарский, Улгили, 40</v>
      </c>
      <c r="S82" t="str">
        <f>"Жанабазарский, Улгили, 40"</f>
        <v>Жанабазарский, Улгили, 40</v>
      </c>
      <c r="T82" t="str">
        <f>"Жанабазарский, Улгили, 40"</f>
        <v>Жанабазарский, Улгили, 40</v>
      </c>
      <c r="AB82" t="str">
        <f>"2024-08-28T00:00:00"</f>
        <v>2024-08-28T00:00:00</v>
      </c>
      <c r="AC82" t="str">
        <f>"44"</f>
        <v>44</v>
      </c>
      <c r="AD82" t="str">
        <f>"2024-09-01T10:44:28"</f>
        <v>2024-09-01T10:44:28</v>
      </c>
      <c r="AE82" t="str">
        <f>"2025-05-25T10:44:28"</f>
        <v>2025-05-25T10:44:28</v>
      </c>
      <c r="AF82" t="s">
        <v>436</v>
      </c>
      <c r="AH82" t="s">
        <v>437</v>
      </c>
      <c r="AJ82" t="s">
        <v>517</v>
      </c>
      <c r="AK82" t="s">
        <v>311</v>
      </c>
      <c r="AO82" t="s">
        <v>303</v>
      </c>
      <c r="AS82" t="s">
        <v>299</v>
      </c>
      <c r="AV82" t="s">
        <v>305</v>
      </c>
      <c r="AW82">
        <v>2</v>
      </c>
      <c r="AX82" t="s">
        <v>306</v>
      </c>
      <c r="AY82" t="s">
        <v>301</v>
      </c>
      <c r="BC82" t="s">
        <v>301</v>
      </c>
      <c r="BH82" t="s">
        <v>299</v>
      </c>
      <c r="BK82" t="s">
        <v>301</v>
      </c>
      <c r="BT82" t="s">
        <v>299</v>
      </c>
      <c r="BU82" t="s">
        <v>309</v>
      </c>
      <c r="BV82" t="s">
        <v>310</v>
      </c>
      <c r="BW82" t="s">
        <v>412</v>
      </c>
      <c r="BX82" t="s">
        <v>311</v>
      </c>
      <c r="BY82" t="s">
        <v>490</v>
      </c>
      <c r="BZ82" t="s">
        <v>301</v>
      </c>
      <c r="CD82" t="s">
        <v>316</v>
      </c>
      <c r="CF82" t="s">
        <v>299</v>
      </c>
      <c r="CK82">
        <v>0</v>
      </c>
      <c r="CL82" t="s">
        <v>518</v>
      </c>
      <c r="CN82" t="s">
        <v>301</v>
      </c>
      <c r="CP82" t="s">
        <v>406</v>
      </c>
      <c r="CU82" t="s">
        <v>299</v>
      </c>
      <c r="CY82" t="s">
        <v>323</v>
      </c>
      <c r="DA82" t="s">
        <v>299</v>
      </c>
      <c r="DB82" t="s">
        <v>299</v>
      </c>
      <c r="DC82" t="s">
        <v>299</v>
      </c>
      <c r="DD82" t="s">
        <v>299</v>
      </c>
      <c r="DS82" t="s">
        <v>299</v>
      </c>
      <c r="DV82" t="s">
        <v>299</v>
      </c>
      <c r="DW82" t="s">
        <v>324</v>
      </c>
      <c r="EC82" t="s">
        <v>299</v>
      </c>
      <c r="ED82" t="s">
        <v>299</v>
      </c>
      <c r="EE82" t="s">
        <v>325</v>
      </c>
      <c r="EF82" t="s">
        <v>299</v>
      </c>
      <c r="EH82" t="s">
        <v>326</v>
      </c>
      <c r="EK82" t="s">
        <v>304</v>
      </c>
    </row>
    <row r="83" spans="1:180">
      <c r="A83">
        <v>7546903</v>
      </c>
      <c r="B83">
        <v>5674326</v>
      </c>
      <c r="C83" t="s">
        <v>600</v>
      </c>
      <c r="D83" t="s">
        <v>601</v>
      </c>
      <c r="E83" t="s">
        <v>602</v>
      </c>
      <c r="F83" s="1">
        <v>40430</v>
      </c>
      <c r="H83" t="s">
        <v>341</v>
      </c>
      <c r="I83" t="s">
        <v>297</v>
      </c>
      <c r="J83" t="s">
        <v>298</v>
      </c>
      <c r="P83" t="s">
        <v>299</v>
      </c>
      <c r="Q83" t="str">
        <f>"КАЗАХСТАН, ТУРКЕСТАНСКАЯ ОБЛ., КАЗЫГУРТСКИЙ РАЙОН, Жанабазарский, Тилектес, 67"</f>
        <v>КАЗАХСТАН, ТУРКЕСТАНСКАЯ ОБЛ., КАЗЫГУРТСКИЙ РАЙОН, Жанабазарский, Тилектес, 67</v>
      </c>
      <c r="R83" t="str">
        <f>"ҚАЗАҚСТАН, ТҮРКІСТАН ОБЛ., ҚАЗЫҒҰРТ АУДАНЫ, Жанабазарский, Тилектес, 67"</f>
        <v>ҚАЗАҚСТАН, ТҮРКІСТАН ОБЛ., ҚАЗЫҒҰРТ АУДАНЫ, Жанабазарский, Тилектес, 67</v>
      </c>
      <c r="S83" t="str">
        <f>"Жанабазарский, Тилектес, 67"</f>
        <v>Жанабазарский, Тилектес, 67</v>
      </c>
      <c r="T83" t="str">
        <f>"Жанабазарский, Тилектес, 67"</f>
        <v>Жанабазарский, Тилектес, 67</v>
      </c>
      <c r="AB83" t="str">
        <f>"2017-09-05T00:00:00"</f>
        <v>2017-09-05T00:00:00</v>
      </c>
      <c r="AC83" t="str">
        <f>"18"</f>
        <v>18</v>
      </c>
      <c r="AD83" t="str">
        <f>"2024-09-01T13:38:38"</f>
        <v>2024-09-01T13:38:38</v>
      </c>
      <c r="AE83" t="str">
        <f>"2025-05-25T13:38:38"</f>
        <v>2025-05-25T13:38:38</v>
      </c>
      <c r="AF83" t="s">
        <v>300</v>
      </c>
      <c r="AG83" t="str">
        <f>"dfh@mail.ru"</f>
        <v>dfh@mail.ru</v>
      </c>
      <c r="AH83" t="s">
        <v>301</v>
      </c>
      <c r="AJ83" t="s">
        <v>302</v>
      </c>
      <c r="AO83" t="s">
        <v>303</v>
      </c>
      <c r="AS83" t="s">
        <v>304</v>
      </c>
      <c r="AV83" t="s">
        <v>305</v>
      </c>
      <c r="AW83">
        <v>1</v>
      </c>
      <c r="AX83" t="s">
        <v>306</v>
      </c>
      <c r="AY83" t="s">
        <v>301</v>
      </c>
      <c r="BC83" t="s">
        <v>301</v>
      </c>
      <c r="BH83" t="s">
        <v>299</v>
      </c>
      <c r="BK83" t="s">
        <v>301</v>
      </c>
      <c r="BT83" t="s">
        <v>299</v>
      </c>
      <c r="BU83" t="s">
        <v>309</v>
      </c>
      <c r="BV83" t="s">
        <v>310</v>
      </c>
      <c r="BX83" t="s">
        <v>311</v>
      </c>
      <c r="BY83" t="s">
        <v>372</v>
      </c>
      <c r="BZ83" t="s">
        <v>301</v>
      </c>
      <c r="CA83" t="s">
        <v>314</v>
      </c>
      <c r="CB83">
        <v>5</v>
      </c>
      <c r="CD83" t="s">
        <v>315</v>
      </c>
      <c r="CE83" t="s">
        <v>316</v>
      </c>
      <c r="CF83" t="s">
        <v>299</v>
      </c>
      <c r="CI83" t="s">
        <v>311</v>
      </c>
      <c r="CJ83" t="s">
        <v>311</v>
      </c>
      <c r="CL83" t="s">
        <v>603</v>
      </c>
      <c r="CM83" t="s">
        <v>388</v>
      </c>
      <c r="CN83" t="s">
        <v>301</v>
      </c>
      <c r="CP83" t="s">
        <v>335</v>
      </c>
      <c r="CQ83" t="s">
        <v>320</v>
      </c>
      <c r="CR83" t="s">
        <v>321</v>
      </c>
      <c r="CS83" t="s">
        <v>301</v>
      </c>
      <c r="CT83" t="s">
        <v>604</v>
      </c>
      <c r="CU83" t="s">
        <v>299</v>
      </c>
      <c r="CY83" t="s">
        <v>323</v>
      </c>
      <c r="DA83" t="s">
        <v>299</v>
      </c>
      <c r="DB83" t="s">
        <v>299</v>
      </c>
      <c r="DC83" t="s">
        <v>299</v>
      </c>
      <c r="DD83" t="s">
        <v>299</v>
      </c>
      <c r="DS83" t="s">
        <v>299</v>
      </c>
      <c r="DV83" t="s">
        <v>299</v>
      </c>
      <c r="DW83" t="s">
        <v>324</v>
      </c>
      <c r="EC83" t="s">
        <v>299</v>
      </c>
      <c r="ED83" t="s">
        <v>299</v>
      </c>
      <c r="EE83" t="s">
        <v>325</v>
      </c>
      <c r="EF83" t="s">
        <v>299</v>
      </c>
      <c r="EH83" t="s">
        <v>353</v>
      </c>
      <c r="EI83" t="s">
        <v>368</v>
      </c>
      <c r="EK83" t="s">
        <v>299</v>
      </c>
    </row>
    <row r="84" spans="1:180">
      <c r="A84">
        <v>7546818</v>
      </c>
      <c r="B84">
        <v>5674265</v>
      </c>
      <c r="C84" t="s">
        <v>605</v>
      </c>
      <c r="D84" t="s">
        <v>606</v>
      </c>
      <c r="E84" t="s">
        <v>607</v>
      </c>
      <c r="F84" s="1">
        <v>40543</v>
      </c>
      <c r="H84" t="s">
        <v>341</v>
      </c>
      <c r="I84" t="s">
        <v>297</v>
      </c>
      <c r="J84" t="s">
        <v>298</v>
      </c>
      <c r="P84" t="s">
        <v>299</v>
      </c>
      <c r="AB84" t="str">
        <f>"2017-09-05T00:00:00"</f>
        <v>2017-09-05T00:00:00</v>
      </c>
      <c r="AC84" t="str">
        <f>"18"</f>
        <v>18</v>
      </c>
      <c r="AD84" t="str">
        <f>"2024-09-01T13:38:26"</f>
        <v>2024-09-01T13:38:26</v>
      </c>
      <c r="AE84" t="str">
        <f>"2025-05-25T13:38:26"</f>
        <v>2025-05-25T13:38:26</v>
      </c>
      <c r="AF84" t="s">
        <v>300</v>
      </c>
      <c r="AG84" t="str">
        <f>"dfh@mail.ru"</f>
        <v>dfh@mail.ru</v>
      </c>
      <c r="AH84" t="s">
        <v>301</v>
      </c>
      <c r="AJ84" t="s">
        <v>302</v>
      </c>
      <c r="AO84" t="s">
        <v>303</v>
      </c>
      <c r="AS84" t="s">
        <v>304</v>
      </c>
      <c r="AV84" t="s">
        <v>305</v>
      </c>
      <c r="AW84">
        <v>1</v>
      </c>
      <c r="AX84" t="s">
        <v>306</v>
      </c>
      <c r="AY84" t="s">
        <v>301</v>
      </c>
      <c r="BC84" t="s">
        <v>409</v>
      </c>
      <c r="BD84" t="str">
        <f>"236009002826"</f>
        <v>236009002826</v>
      </c>
      <c r="BE84" t="s">
        <v>410</v>
      </c>
      <c r="BF84" t="s">
        <v>411</v>
      </c>
      <c r="BG84" t="str">
        <f>"2020-09-22T09:29:54"</f>
        <v>2020-09-22T09:29:54</v>
      </c>
      <c r="BH84" t="s">
        <v>304</v>
      </c>
      <c r="BI84" t="s">
        <v>308</v>
      </c>
      <c r="BK84" t="s">
        <v>301</v>
      </c>
      <c r="BT84" t="s">
        <v>299</v>
      </c>
      <c r="BU84" t="s">
        <v>309</v>
      </c>
      <c r="BV84" t="s">
        <v>310</v>
      </c>
      <c r="BW84" t="s">
        <v>311</v>
      </c>
      <c r="BX84" t="s">
        <v>312</v>
      </c>
      <c r="BY84" t="s">
        <v>331</v>
      </c>
      <c r="BZ84" t="s">
        <v>301</v>
      </c>
      <c r="CA84" t="s">
        <v>314</v>
      </c>
      <c r="CB84">
        <v>4</v>
      </c>
      <c r="CD84" t="s">
        <v>315</v>
      </c>
      <c r="CE84" t="s">
        <v>316</v>
      </c>
      <c r="CF84" t="s">
        <v>304</v>
      </c>
      <c r="CI84" t="s">
        <v>311</v>
      </c>
      <c r="CJ84" t="s">
        <v>311</v>
      </c>
      <c r="CL84" t="s">
        <v>317</v>
      </c>
      <c r="CM84" t="s">
        <v>318</v>
      </c>
      <c r="CN84" t="s">
        <v>301</v>
      </c>
      <c r="CP84" t="s">
        <v>335</v>
      </c>
      <c r="CQ84" t="s">
        <v>336</v>
      </c>
      <c r="CR84" t="s">
        <v>321</v>
      </c>
      <c r="CS84" t="s">
        <v>301</v>
      </c>
      <c r="CT84" t="s">
        <v>608</v>
      </c>
      <c r="CU84" t="s">
        <v>299</v>
      </c>
      <c r="CY84" t="s">
        <v>323</v>
      </c>
      <c r="DA84" t="s">
        <v>299</v>
      </c>
      <c r="DB84" t="s">
        <v>299</v>
      </c>
      <c r="DC84" t="s">
        <v>299</v>
      </c>
      <c r="DD84" t="s">
        <v>299</v>
      </c>
      <c r="DS84" t="s">
        <v>299</v>
      </c>
      <c r="DV84" t="s">
        <v>299</v>
      </c>
      <c r="DW84" t="s">
        <v>324</v>
      </c>
      <c r="EC84" t="s">
        <v>299</v>
      </c>
      <c r="ED84" t="s">
        <v>299</v>
      </c>
      <c r="EE84" t="s">
        <v>325</v>
      </c>
      <c r="EF84" t="s">
        <v>299</v>
      </c>
      <c r="EH84" t="s">
        <v>353</v>
      </c>
      <c r="EI84" t="s">
        <v>354</v>
      </c>
      <c r="EK84" t="s">
        <v>304</v>
      </c>
    </row>
    <row r="85" spans="1:180">
      <c r="A85">
        <v>7546779</v>
      </c>
      <c r="B85">
        <v>5674228</v>
      </c>
      <c r="C85" t="s">
        <v>609</v>
      </c>
      <c r="D85" t="s">
        <v>610</v>
      </c>
      <c r="E85" t="s">
        <v>611</v>
      </c>
      <c r="F85" s="1">
        <v>40453</v>
      </c>
      <c r="H85" t="s">
        <v>341</v>
      </c>
      <c r="I85" t="s">
        <v>297</v>
      </c>
      <c r="J85" t="s">
        <v>298</v>
      </c>
      <c r="P85" t="s">
        <v>299</v>
      </c>
      <c r="Q85" t="str">
        <f>"КАЗАХСТАН, ТУРКЕСТАНСКАЯ ОБЛ., КАЗЫГУРТСКИЙ РАЙОН, Жанабазарский, Тилектес, 22"</f>
        <v>КАЗАХСТАН, ТУРКЕСТАНСКАЯ ОБЛ., КАЗЫГУРТСКИЙ РАЙОН, Жанабазарский, Тилектес, 22</v>
      </c>
      <c r="R85" t="str">
        <f>"ҚАЗАҚСТАН, ТҮРКІСТАН ОБЛ., ҚАЗЫҒҰРТ АУДАНЫ, Жанабазарский, Тилектес, 22"</f>
        <v>ҚАЗАҚСТАН, ТҮРКІСТАН ОБЛ., ҚАЗЫҒҰРТ АУДАНЫ, Жанабазарский, Тилектес, 22</v>
      </c>
      <c r="S85" t="str">
        <f>"Жанабазарский, Тилектес, 22"</f>
        <v>Жанабазарский, Тилектес, 22</v>
      </c>
      <c r="T85" t="str">
        <f>"Жанабазарский, Тилектес, 22"</f>
        <v>Жанабазарский, Тилектес, 22</v>
      </c>
      <c r="AB85" t="str">
        <f>"2017-09-05T00:00:00"</f>
        <v>2017-09-05T00:00:00</v>
      </c>
      <c r="AC85" t="str">
        <f>"18"</f>
        <v>18</v>
      </c>
      <c r="AD85" t="str">
        <f>"2024-09-01T08:49:37"</f>
        <v>2024-09-01T08:49:37</v>
      </c>
      <c r="AE85" t="str">
        <f>"2025-05-25T08:49:37"</f>
        <v>2025-05-25T08:49:37</v>
      </c>
      <c r="AF85" t="s">
        <v>300</v>
      </c>
      <c r="AG85" t="str">
        <f>"dfh@mail.ru"</f>
        <v>dfh@mail.ru</v>
      </c>
      <c r="AH85" t="s">
        <v>301</v>
      </c>
      <c r="AJ85" t="s">
        <v>302</v>
      </c>
      <c r="AO85" t="s">
        <v>303</v>
      </c>
      <c r="AS85" t="s">
        <v>304</v>
      </c>
      <c r="AV85" t="s">
        <v>305</v>
      </c>
      <c r="AW85">
        <v>1</v>
      </c>
      <c r="AX85" t="s">
        <v>306</v>
      </c>
      <c r="AY85" t="s">
        <v>301</v>
      </c>
      <c r="BC85" t="s">
        <v>301</v>
      </c>
      <c r="BH85" t="s">
        <v>299</v>
      </c>
      <c r="BK85" t="s">
        <v>301</v>
      </c>
      <c r="BT85" t="s">
        <v>299</v>
      </c>
      <c r="BU85" t="s">
        <v>309</v>
      </c>
      <c r="BV85" t="s">
        <v>310</v>
      </c>
      <c r="BW85" t="s">
        <v>311</v>
      </c>
      <c r="BX85" t="s">
        <v>312</v>
      </c>
      <c r="BY85" t="s">
        <v>313</v>
      </c>
      <c r="BZ85" t="s">
        <v>301</v>
      </c>
      <c r="CA85" t="s">
        <v>314</v>
      </c>
      <c r="CB85">
        <v>3</v>
      </c>
      <c r="CD85" t="s">
        <v>315</v>
      </c>
      <c r="CE85" t="s">
        <v>316</v>
      </c>
      <c r="CF85" t="s">
        <v>299</v>
      </c>
      <c r="CI85" t="s">
        <v>311</v>
      </c>
      <c r="CJ85" t="s">
        <v>311</v>
      </c>
      <c r="CL85" t="s">
        <v>612</v>
      </c>
      <c r="CM85" t="s">
        <v>388</v>
      </c>
      <c r="CN85" t="s">
        <v>301</v>
      </c>
      <c r="CP85" t="s">
        <v>319</v>
      </c>
      <c r="CQ85" t="s">
        <v>320</v>
      </c>
      <c r="CR85" t="s">
        <v>321</v>
      </c>
      <c r="CS85" t="s">
        <v>301</v>
      </c>
      <c r="CT85" t="s">
        <v>608</v>
      </c>
      <c r="CU85" t="s">
        <v>299</v>
      </c>
      <c r="CY85" t="s">
        <v>323</v>
      </c>
      <c r="DA85" t="s">
        <v>299</v>
      </c>
      <c r="DB85" t="s">
        <v>299</v>
      </c>
      <c r="DC85" t="s">
        <v>299</v>
      </c>
      <c r="DD85" t="s">
        <v>299</v>
      </c>
      <c r="DS85" t="s">
        <v>299</v>
      </c>
      <c r="DV85" t="s">
        <v>299</v>
      </c>
      <c r="DW85" t="s">
        <v>324</v>
      </c>
      <c r="EC85" t="s">
        <v>299</v>
      </c>
      <c r="ED85" t="s">
        <v>299</v>
      </c>
      <c r="EE85" t="s">
        <v>325</v>
      </c>
      <c r="EF85" t="s">
        <v>299</v>
      </c>
      <c r="EH85" t="s">
        <v>353</v>
      </c>
      <c r="EI85" t="s">
        <v>354</v>
      </c>
      <c r="EK85" t="s">
        <v>304</v>
      </c>
    </row>
    <row r="86" spans="1:180">
      <c r="A86">
        <v>7546681</v>
      </c>
      <c r="B86">
        <v>4642672</v>
      </c>
      <c r="C86" t="s">
        <v>483</v>
      </c>
      <c r="D86" t="s">
        <v>613</v>
      </c>
      <c r="E86" t="s">
        <v>485</v>
      </c>
      <c r="F86" s="1">
        <v>40807</v>
      </c>
      <c r="H86" t="s">
        <v>341</v>
      </c>
      <c r="I86" t="s">
        <v>297</v>
      </c>
      <c r="J86" t="s">
        <v>298</v>
      </c>
      <c r="P86" t="s">
        <v>299</v>
      </c>
      <c r="Q86" t="str">
        <f>"КАЗАХСТАН, ТУРКЕСТАНСКАЯ ОБЛ., КАЗЫГУРТСКИЙ РАЙОН, Жанабазарский, Тилектес, 8"</f>
        <v>КАЗАХСТАН, ТУРКЕСТАНСКАЯ ОБЛ., КАЗЫГУРТСКИЙ РАЙОН, Жанабазарский, Тилектес, 8</v>
      </c>
      <c r="R86" t="str">
        <f>"ҚАЗАҚСТАН, ТҮРКІСТАН ОБЛ., ҚАЗЫҒҰРТ АУДАНЫ, Жанабазарский, Тилектес, 8"</f>
        <v>ҚАЗАҚСТАН, ТҮРКІСТАН ОБЛ., ҚАЗЫҒҰРТ АУДАНЫ, Жанабазарский, Тилектес, 8</v>
      </c>
      <c r="S86" t="str">
        <f>"Жанабазарский, Тилектес, 8"</f>
        <v>Жанабазарский, Тилектес, 8</v>
      </c>
      <c r="T86" t="str">
        <f>"Жанабазарский, Тилектес, 8"</f>
        <v>Жанабазарский, Тилектес, 8</v>
      </c>
      <c r="AB86" t="str">
        <f>"2018-08-29T00:00:00"</f>
        <v>2018-08-29T00:00:00</v>
      </c>
      <c r="AC86" t="str">
        <f>"19"</f>
        <v>19</v>
      </c>
      <c r="AD86" t="str">
        <f>"2024-09-01T13:42:21"</f>
        <v>2024-09-01T13:42:21</v>
      </c>
      <c r="AE86" t="str">
        <f>"2025-05-25T13:42:21"</f>
        <v>2025-05-25T13:42:21</v>
      </c>
      <c r="AF86" t="s">
        <v>300</v>
      </c>
      <c r="AH86" t="s">
        <v>362</v>
      </c>
      <c r="AJ86" t="s">
        <v>330</v>
      </c>
      <c r="AO86" t="s">
        <v>303</v>
      </c>
      <c r="AS86" t="s">
        <v>304</v>
      </c>
      <c r="AV86" t="s">
        <v>305</v>
      </c>
      <c r="AW86">
        <v>2</v>
      </c>
      <c r="AX86" t="s">
        <v>306</v>
      </c>
      <c r="AY86" t="s">
        <v>301</v>
      </c>
      <c r="BC86" t="s">
        <v>301</v>
      </c>
      <c r="BH86" t="s">
        <v>299</v>
      </c>
      <c r="BK86" t="s">
        <v>301</v>
      </c>
      <c r="BT86" t="s">
        <v>299</v>
      </c>
      <c r="BU86" t="s">
        <v>309</v>
      </c>
      <c r="BV86" t="s">
        <v>310</v>
      </c>
      <c r="BX86" t="s">
        <v>311</v>
      </c>
      <c r="BY86" t="s">
        <v>331</v>
      </c>
      <c r="BZ86" t="s">
        <v>301</v>
      </c>
      <c r="CA86" t="s">
        <v>314</v>
      </c>
      <c r="CB86">
        <v>4</v>
      </c>
      <c r="CD86" t="s">
        <v>315</v>
      </c>
      <c r="CE86" t="s">
        <v>316</v>
      </c>
      <c r="CF86" t="s">
        <v>304</v>
      </c>
      <c r="CI86" t="s">
        <v>311</v>
      </c>
      <c r="CJ86" t="s">
        <v>311</v>
      </c>
      <c r="CL86" t="s">
        <v>334</v>
      </c>
      <c r="CM86" t="s">
        <v>318</v>
      </c>
      <c r="CN86" t="s">
        <v>301</v>
      </c>
      <c r="CP86" t="s">
        <v>614</v>
      </c>
      <c r="CQ86" t="s">
        <v>615</v>
      </c>
      <c r="CR86" t="s">
        <v>321</v>
      </c>
      <c r="CS86" t="s">
        <v>301</v>
      </c>
      <c r="CT86" t="s">
        <v>337</v>
      </c>
      <c r="CU86" t="s">
        <v>299</v>
      </c>
      <c r="CY86" t="s">
        <v>323</v>
      </c>
      <c r="DA86" t="s">
        <v>299</v>
      </c>
      <c r="DB86" t="s">
        <v>299</v>
      </c>
      <c r="DC86" t="s">
        <v>299</v>
      </c>
      <c r="DD86" t="s">
        <v>299</v>
      </c>
      <c r="DS86" t="s">
        <v>299</v>
      </c>
      <c r="DV86" t="s">
        <v>299</v>
      </c>
      <c r="DW86" t="s">
        <v>324</v>
      </c>
      <c r="EC86" t="s">
        <v>299</v>
      </c>
      <c r="ED86" t="s">
        <v>299</v>
      </c>
      <c r="EE86" t="s">
        <v>325</v>
      </c>
      <c r="EF86" t="s">
        <v>299</v>
      </c>
      <c r="EH86" t="s">
        <v>326</v>
      </c>
      <c r="EK86" t="s">
        <v>304</v>
      </c>
    </row>
    <row r="87" spans="1:180">
      <c r="A87">
        <v>29280986</v>
      </c>
      <c r="B87">
        <v>8865927</v>
      </c>
      <c r="C87" t="s">
        <v>616</v>
      </c>
      <c r="D87" t="s">
        <v>498</v>
      </c>
      <c r="E87" t="s">
        <v>617</v>
      </c>
      <c r="F87" s="1">
        <v>41541</v>
      </c>
      <c r="H87" t="s">
        <v>296</v>
      </c>
      <c r="I87" t="s">
        <v>297</v>
      </c>
      <c r="J87" t="s">
        <v>298</v>
      </c>
      <c r="P87" t="s">
        <v>299</v>
      </c>
      <c r="Q87" t="str">
        <f>"КАЗАХСТАН, ТУРКЕСТАНСКАЯ ОБЛ., КЕЛЕССКИЙ РАЙОН, Актобинский, Каратобе, 18"</f>
        <v>КАЗАХСТАН, ТУРКЕСТАНСКАЯ ОБЛ., КЕЛЕССКИЙ РАЙОН, Актобинский, Каратобе, 18</v>
      </c>
      <c r="R87" t="str">
        <f>"ҚАЗАҚСТАН, ТҮРКІСТАН ОБЛ., КЕЛЕС АУДАНЫ, Актобинский, Каратобе, 18"</f>
        <v>ҚАЗАҚСТАН, ТҮРКІСТАН ОБЛ., КЕЛЕС АУДАНЫ, Актобинский, Каратобе, 18</v>
      </c>
      <c r="S87" t="str">
        <f>"Актобинский, Каратобе, 18"</f>
        <v>Актобинский, Каратобе, 18</v>
      </c>
      <c r="T87" t="str">
        <f>"Актобинский, Каратобе, 18"</f>
        <v>Актобинский, Каратобе, 18</v>
      </c>
      <c r="AB87" t="str">
        <f>"2024-09-16T00:00:00"</f>
        <v>2024-09-16T00:00:00</v>
      </c>
      <c r="AC87" t="str">
        <f>"09"</f>
        <v>09</v>
      </c>
      <c r="AD87" t="str">
        <f>"2024-09-01T11:49:47"</f>
        <v>2024-09-01T11:49:47</v>
      </c>
      <c r="AE87" t="str">
        <f>"2025-05-25T11:49:47"</f>
        <v>2025-05-25T11:49:47</v>
      </c>
      <c r="AF87" t="s">
        <v>500</v>
      </c>
      <c r="AH87" t="s">
        <v>301</v>
      </c>
      <c r="AJ87" t="s">
        <v>430</v>
      </c>
      <c r="AO87" t="s">
        <v>303</v>
      </c>
      <c r="AS87" t="s">
        <v>299</v>
      </c>
      <c r="AV87" t="s">
        <v>305</v>
      </c>
      <c r="AW87">
        <v>1</v>
      </c>
      <c r="AX87" t="s">
        <v>306</v>
      </c>
      <c r="AY87" t="s">
        <v>301</v>
      </c>
      <c r="BC87" t="s">
        <v>301</v>
      </c>
      <c r="BH87" t="s">
        <v>299</v>
      </c>
      <c r="BK87" t="s">
        <v>301</v>
      </c>
      <c r="BT87" t="s">
        <v>299</v>
      </c>
      <c r="BU87" t="s">
        <v>309</v>
      </c>
      <c r="BV87" t="s">
        <v>310</v>
      </c>
      <c r="BX87" t="s">
        <v>312</v>
      </c>
      <c r="BY87" t="s">
        <v>331</v>
      </c>
      <c r="BZ87" t="s">
        <v>301</v>
      </c>
      <c r="CA87" t="s">
        <v>314</v>
      </c>
      <c r="CB87">
        <v>4</v>
      </c>
      <c r="CD87" t="s">
        <v>315</v>
      </c>
      <c r="CE87" t="s">
        <v>316</v>
      </c>
      <c r="CF87" t="s">
        <v>299</v>
      </c>
      <c r="CL87" t="s">
        <v>431</v>
      </c>
      <c r="CM87" t="s">
        <v>318</v>
      </c>
      <c r="CN87" t="s">
        <v>301</v>
      </c>
      <c r="CP87" t="s">
        <v>406</v>
      </c>
      <c r="CU87" t="s">
        <v>299</v>
      </c>
      <c r="CY87" t="s">
        <v>323</v>
      </c>
      <c r="DA87" t="s">
        <v>299</v>
      </c>
      <c r="DB87" t="s">
        <v>299</v>
      </c>
      <c r="DC87" t="s">
        <v>299</v>
      </c>
      <c r="DD87" t="s">
        <v>299</v>
      </c>
      <c r="DS87" t="s">
        <v>299</v>
      </c>
      <c r="DV87" t="s">
        <v>299</v>
      </c>
      <c r="DW87" t="s">
        <v>324</v>
      </c>
      <c r="EC87" t="s">
        <v>299</v>
      </c>
      <c r="ED87" t="s">
        <v>299</v>
      </c>
      <c r="EE87" t="s">
        <v>325</v>
      </c>
      <c r="EF87" t="s">
        <v>299</v>
      </c>
      <c r="EH87" t="s">
        <v>326</v>
      </c>
      <c r="EK87" t="s">
        <v>304</v>
      </c>
    </row>
    <row r="88" spans="1:180">
      <c r="A88">
        <v>7546623</v>
      </c>
      <c r="B88">
        <v>5674107</v>
      </c>
      <c r="C88" t="s">
        <v>327</v>
      </c>
      <c r="D88" t="s">
        <v>618</v>
      </c>
      <c r="E88" t="s">
        <v>619</v>
      </c>
      <c r="F88" s="1">
        <v>40595</v>
      </c>
      <c r="H88" t="s">
        <v>341</v>
      </c>
      <c r="I88" t="s">
        <v>297</v>
      </c>
      <c r="J88" t="s">
        <v>298</v>
      </c>
      <c r="P88" t="s">
        <v>299</v>
      </c>
      <c r="Q88" t="str">
        <f>"КАЗАХСТАН, ТУРКЕСТАНСКАЯ ОБЛ., КАЗЫГУРТСКИЙ РАЙОН, Жанабазарский, Улгили, 48"</f>
        <v>КАЗАХСТАН, ТУРКЕСТАНСКАЯ ОБЛ., КАЗЫГУРТСКИЙ РАЙОН, Жанабазарский, Улгили, 48</v>
      </c>
      <c r="R88" t="str">
        <f>"ҚАЗАҚСТАН, ТҮРКІСТАН ОБЛ., ҚАЗЫҒҰРТ АУДАНЫ, Жанабазарский, Улгили, 48"</f>
        <v>ҚАЗАҚСТАН, ТҮРКІСТАН ОБЛ., ҚАЗЫҒҰРТ АУДАНЫ, Жанабазарский, Улгили, 48</v>
      </c>
      <c r="S88" t="str">
        <f>"Жанабазарский, Улгили, 48"</f>
        <v>Жанабазарский, Улгили, 48</v>
      </c>
      <c r="T88" t="str">
        <f>"Жанабазарский, Улгили, 48"</f>
        <v>Жанабазарский, Улгили, 48</v>
      </c>
      <c r="AB88" t="str">
        <f>"2017-09-05T00:00:00"</f>
        <v>2017-09-05T00:00:00</v>
      </c>
      <c r="AC88" t="str">
        <f>"18"</f>
        <v>18</v>
      </c>
      <c r="AD88" t="str">
        <f>"2024-09-01T13:36:01"</f>
        <v>2024-09-01T13:36:01</v>
      </c>
      <c r="AE88" t="str">
        <f>"2025-05-25T13:36:01"</f>
        <v>2025-05-25T13:36:01</v>
      </c>
      <c r="AF88" t="s">
        <v>300</v>
      </c>
      <c r="AG88" t="str">
        <f>"dfh@mail.ru"</f>
        <v>dfh@mail.ru</v>
      </c>
      <c r="AH88" t="s">
        <v>301</v>
      </c>
      <c r="AJ88" t="s">
        <v>302</v>
      </c>
      <c r="AO88" t="s">
        <v>303</v>
      </c>
      <c r="AS88" t="s">
        <v>304</v>
      </c>
      <c r="AV88" t="s">
        <v>305</v>
      </c>
      <c r="AW88">
        <v>1</v>
      </c>
      <c r="AX88" t="s">
        <v>306</v>
      </c>
      <c r="AY88" t="s">
        <v>301</v>
      </c>
      <c r="BC88" t="s">
        <v>307</v>
      </c>
      <c r="BH88" t="s">
        <v>304</v>
      </c>
      <c r="BI88" t="s">
        <v>308</v>
      </c>
      <c r="BK88" t="s">
        <v>301</v>
      </c>
      <c r="BT88" t="s">
        <v>299</v>
      </c>
      <c r="BU88" t="s">
        <v>309</v>
      </c>
      <c r="BV88" t="s">
        <v>310</v>
      </c>
      <c r="BW88" t="s">
        <v>311</v>
      </c>
      <c r="BX88" t="s">
        <v>312</v>
      </c>
      <c r="BY88" t="s">
        <v>313</v>
      </c>
      <c r="BZ88" t="s">
        <v>301</v>
      </c>
      <c r="CA88" t="s">
        <v>314</v>
      </c>
      <c r="CB88">
        <v>3</v>
      </c>
      <c r="CD88" t="s">
        <v>315</v>
      </c>
      <c r="CE88" t="s">
        <v>316</v>
      </c>
      <c r="CF88" t="s">
        <v>304</v>
      </c>
      <c r="CI88" t="s">
        <v>311</v>
      </c>
      <c r="CJ88" t="s">
        <v>311</v>
      </c>
      <c r="CL88" t="s">
        <v>317</v>
      </c>
      <c r="CM88" t="s">
        <v>318</v>
      </c>
      <c r="CN88" t="s">
        <v>301</v>
      </c>
      <c r="CP88" t="s">
        <v>319</v>
      </c>
      <c r="CQ88" t="s">
        <v>320</v>
      </c>
      <c r="CR88" t="s">
        <v>321</v>
      </c>
      <c r="CS88" t="s">
        <v>301</v>
      </c>
      <c r="CT88" t="s">
        <v>548</v>
      </c>
      <c r="CU88" t="s">
        <v>304</v>
      </c>
      <c r="CV88" t="s">
        <v>425</v>
      </c>
      <c r="CW88" t="s">
        <v>426</v>
      </c>
      <c r="CX88" t="s">
        <v>427</v>
      </c>
      <c r="CY88" t="s">
        <v>323</v>
      </c>
      <c r="DA88" t="s">
        <v>299</v>
      </c>
      <c r="DB88" t="s">
        <v>299</v>
      </c>
      <c r="DC88" t="s">
        <v>299</v>
      </c>
      <c r="DD88" t="s">
        <v>299</v>
      </c>
      <c r="DS88" t="s">
        <v>299</v>
      </c>
      <c r="DV88" t="s">
        <v>299</v>
      </c>
      <c r="DW88" t="s">
        <v>324</v>
      </c>
      <c r="EC88" t="s">
        <v>299</v>
      </c>
      <c r="ED88" t="s">
        <v>299</v>
      </c>
      <c r="EE88" t="s">
        <v>325</v>
      </c>
      <c r="EF88" t="s">
        <v>299</v>
      </c>
      <c r="EH88" t="s">
        <v>326</v>
      </c>
      <c r="EK88" t="s">
        <v>299</v>
      </c>
    </row>
    <row r="89" spans="1:180">
      <c r="A89">
        <v>7546583</v>
      </c>
      <c r="B89">
        <v>5674071</v>
      </c>
      <c r="C89" t="s">
        <v>392</v>
      </c>
      <c r="D89" t="s">
        <v>526</v>
      </c>
      <c r="E89" t="s">
        <v>394</v>
      </c>
      <c r="F89" s="1">
        <v>40929</v>
      </c>
      <c r="H89" t="s">
        <v>296</v>
      </c>
      <c r="I89" t="s">
        <v>297</v>
      </c>
      <c r="J89" t="s">
        <v>298</v>
      </c>
      <c r="P89" t="s">
        <v>299</v>
      </c>
      <c r="Q89" t="str">
        <f>"КАЗАХСТАН, ТУРКЕСТАНСКАЯ ОБЛ., КАЗЫГУРТСКИЙ РАЙОН, Жанабазарский, Тилектес, 21"</f>
        <v>КАЗАХСТАН, ТУРКЕСТАНСКАЯ ОБЛ., КАЗЫГУРТСКИЙ РАЙОН, Жанабазарский, Тилектес, 21</v>
      </c>
      <c r="R89" t="str">
        <f>"ҚАЗАҚСТАН, ТҮРКІСТАН ОБЛ., ҚАЗЫҒҰРТ АУДАНЫ, Жанабазарский, Тилектес, 21"</f>
        <v>ҚАЗАҚСТАН, ТҮРКІСТАН ОБЛ., ҚАЗЫҒҰРТ АУДАНЫ, Жанабазарский, Тилектес, 21</v>
      </c>
      <c r="S89" t="str">
        <f>"Жанабазарский, Тилектес, 21"</f>
        <v>Жанабазарский, Тилектес, 21</v>
      </c>
      <c r="T89" t="str">
        <f>"Жанабазарский, Тилектес, 21"</f>
        <v>Жанабазарский, Тилектес, 21</v>
      </c>
      <c r="AB89" t="str">
        <f>"2018-08-29T00:00:00"</f>
        <v>2018-08-29T00:00:00</v>
      </c>
      <c r="AC89" t="str">
        <f>"19"</f>
        <v>19</v>
      </c>
      <c r="AD89" t="str">
        <f>"2024-09-01T10:30:14"</f>
        <v>2024-09-01T10:30:14</v>
      </c>
      <c r="AE89" t="str">
        <f>"2025-05-25T10:30:14"</f>
        <v>2025-05-25T10:30:14</v>
      </c>
      <c r="AF89" t="s">
        <v>300</v>
      </c>
      <c r="AH89" t="s">
        <v>301</v>
      </c>
      <c r="AJ89" t="s">
        <v>330</v>
      </c>
      <c r="AO89" t="s">
        <v>303</v>
      </c>
      <c r="AS89" t="s">
        <v>299</v>
      </c>
      <c r="AV89" t="s">
        <v>305</v>
      </c>
      <c r="AW89">
        <v>2</v>
      </c>
      <c r="AX89" t="s">
        <v>306</v>
      </c>
      <c r="AY89" t="s">
        <v>301</v>
      </c>
      <c r="BC89" t="s">
        <v>301</v>
      </c>
      <c r="BH89" t="s">
        <v>299</v>
      </c>
      <c r="BK89" t="s">
        <v>301</v>
      </c>
      <c r="BT89" t="s">
        <v>299</v>
      </c>
      <c r="BU89" t="s">
        <v>309</v>
      </c>
      <c r="BV89" t="s">
        <v>310</v>
      </c>
      <c r="BX89" t="s">
        <v>311</v>
      </c>
      <c r="BY89" t="s">
        <v>331</v>
      </c>
      <c r="BZ89" t="s">
        <v>301</v>
      </c>
      <c r="CA89" t="s">
        <v>314</v>
      </c>
      <c r="CB89">
        <v>4</v>
      </c>
      <c r="CD89" t="s">
        <v>315</v>
      </c>
      <c r="CE89" t="s">
        <v>316</v>
      </c>
      <c r="CF89" t="s">
        <v>304</v>
      </c>
      <c r="CI89" t="s">
        <v>311</v>
      </c>
      <c r="CJ89" t="s">
        <v>311</v>
      </c>
      <c r="CL89" t="s">
        <v>334</v>
      </c>
      <c r="CM89" t="s">
        <v>318</v>
      </c>
      <c r="CN89" t="s">
        <v>301</v>
      </c>
      <c r="CP89" t="s">
        <v>319</v>
      </c>
      <c r="CQ89" t="s">
        <v>320</v>
      </c>
      <c r="CR89" t="s">
        <v>321</v>
      </c>
      <c r="CS89" t="s">
        <v>301</v>
      </c>
      <c r="CT89" t="s">
        <v>358</v>
      </c>
      <c r="CU89" t="s">
        <v>299</v>
      </c>
      <c r="CY89" t="s">
        <v>323</v>
      </c>
      <c r="DA89" t="s">
        <v>299</v>
      </c>
      <c r="DB89" t="s">
        <v>299</v>
      </c>
      <c r="DC89" t="s">
        <v>299</v>
      </c>
      <c r="DD89" t="s">
        <v>299</v>
      </c>
      <c r="DS89" t="s">
        <v>299</v>
      </c>
      <c r="DV89" t="s">
        <v>299</v>
      </c>
      <c r="DW89" t="s">
        <v>324</v>
      </c>
      <c r="EC89" t="s">
        <v>299</v>
      </c>
      <c r="ED89" t="s">
        <v>299</v>
      </c>
      <c r="EE89" t="s">
        <v>325</v>
      </c>
      <c r="EF89" t="s">
        <v>299</v>
      </c>
      <c r="EG89" t="s">
        <v>396</v>
      </c>
      <c r="EH89" t="s">
        <v>469</v>
      </c>
      <c r="EI89" t="s">
        <v>368</v>
      </c>
      <c r="EK89" t="s">
        <v>304</v>
      </c>
    </row>
    <row r="90" spans="1:180">
      <c r="A90">
        <v>7546492</v>
      </c>
      <c r="B90">
        <v>4642624</v>
      </c>
      <c r="C90" t="s">
        <v>620</v>
      </c>
      <c r="D90" t="s">
        <v>621</v>
      </c>
      <c r="E90" t="s">
        <v>622</v>
      </c>
      <c r="F90" s="1">
        <v>40800</v>
      </c>
      <c r="H90" t="s">
        <v>296</v>
      </c>
      <c r="I90" t="s">
        <v>297</v>
      </c>
      <c r="J90" t="s">
        <v>298</v>
      </c>
      <c r="P90" t="s">
        <v>299</v>
      </c>
      <c r="Q90" t="str">
        <f>"КАЗАХСТАН, ТУРКЕСТАНСКАЯ ОБЛ., КАЗЫГУРТСКИЙ РАЙОН, Жанабазарский, Жанабазар, 10"</f>
        <v>КАЗАХСТАН, ТУРКЕСТАНСКАЯ ОБЛ., КАЗЫГУРТСКИЙ РАЙОН, Жанабазарский, Жанабазар, 10</v>
      </c>
      <c r="R90" t="str">
        <f>"ҚАЗАҚСТАН, ТҮРКІСТАН ОБЛ., ҚАЗЫҒҰРТ АУДАНЫ, Жанабазарский, Жанабазар, 10"</f>
        <v>ҚАЗАҚСТАН, ТҮРКІСТАН ОБЛ., ҚАЗЫҒҰРТ АУДАНЫ, Жанабазарский, Жанабазар, 10</v>
      </c>
      <c r="S90" t="str">
        <f>"Жанабазарский, Жанабазар, 10"</f>
        <v>Жанабазарский, Жанабазар, 10</v>
      </c>
      <c r="T90" t="str">
        <f>"Жанабазарский, Жанабазар, 10"</f>
        <v>Жанабазарский, Жанабазар, 10</v>
      </c>
      <c r="AB90" t="str">
        <f>"2018-08-29T00:00:00"</f>
        <v>2018-08-29T00:00:00</v>
      </c>
      <c r="AC90" t="str">
        <f>"19"</f>
        <v>19</v>
      </c>
      <c r="AD90" t="str">
        <f>"2024-09-01T13:42:14"</f>
        <v>2024-09-01T13:42:14</v>
      </c>
      <c r="AE90" t="str">
        <f>"2025-05-25T13:42:14"</f>
        <v>2025-05-25T13:42:14</v>
      </c>
      <c r="AF90" t="s">
        <v>300</v>
      </c>
      <c r="AH90" t="s">
        <v>400</v>
      </c>
      <c r="AJ90" t="s">
        <v>330</v>
      </c>
      <c r="AO90" t="s">
        <v>303</v>
      </c>
      <c r="AS90" t="s">
        <v>299</v>
      </c>
      <c r="AV90" t="s">
        <v>305</v>
      </c>
      <c r="AW90">
        <v>2</v>
      </c>
      <c r="AX90" t="s">
        <v>306</v>
      </c>
      <c r="AY90" t="s">
        <v>301</v>
      </c>
      <c r="BC90" t="s">
        <v>301</v>
      </c>
      <c r="BH90" t="s">
        <v>299</v>
      </c>
      <c r="BK90" t="s">
        <v>301</v>
      </c>
      <c r="BT90" t="s">
        <v>299</v>
      </c>
      <c r="BU90" t="s">
        <v>309</v>
      </c>
      <c r="BV90" t="s">
        <v>310</v>
      </c>
      <c r="BX90" t="s">
        <v>311</v>
      </c>
      <c r="BY90" t="s">
        <v>313</v>
      </c>
      <c r="BZ90" t="s">
        <v>301</v>
      </c>
      <c r="CA90" t="s">
        <v>314</v>
      </c>
      <c r="CB90">
        <v>4</v>
      </c>
      <c r="CD90" t="s">
        <v>315</v>
      </c>
      <c r="CE90" t="s">
        <v>316</v>
      </c>
      <c r="CF90" t="s">
        <v>304</v>
      </c>
      <c r="CI90" t="s">
        <v>311</v>
      </c>
      <c r="CJ90" t="s">
        <v>311</v>
      </c>
      <c r="CL90" t="s">
        <v>334</v>
      </c>
      <c r="CM90" t="s">
        <v>318</v>
      </c>
      <c r="CN90" t="s">
        <v>301</v>
      </c>
      <c r="CP90" t="s">
        <v>335</v>
      </c>
      <c r="CQ90" t="s">
        <v>320</v>
      </c>
      <c r="CR90" t="s">
        <v>321</v>
      </c>
      <c r="CS90" t="s">
        <v>301</v>
      </c>
      <c r="CT90" t="s">
        <v>623</v>
      </c>
      <c r="CU90" t="s">
        <v>299</v>
      </c>
      <c r="CY90" t="s">
        <v>323</v>
      </c>
      <c r="DA90" t="s">
        <v>299</v>
      </c>
      <c r="DB90" t="s">
        <v>299</v>
      </c>
      <c r="DC90" t="s">
        <v>299</v>
      </c>
      <c r="DD90" t="s">
        <v>299</v>
      </c>
      <c r="DS90" t="s">
        <v>299</v>
      </c>
      <c r="DV90" t="s">
        <v>299</v>
      </c>
      <c r="DW90" t="s">
        <v>324</v>
      </c>
      <c r="EC90" t="s">
        <v>299</v>
      </c>
      <c r="ED90" t="s">
        <v>299</v>
      </c>
      <c r="EE90" t="s">
        <v>325</v>
      </c>
      <c r="EF90" t="s">
        <v>299</v>
      </c>
      <c r="EH90" t="s">
        <v>353</v>
      </c>
      <c r="EI90" t="s">
        <v>368</v>
      </c>
      <c r="EK90" t="s">
        <v>304</v>
      </c>
    </row>
    <row r="91" spans="1:180">
      <c r="A91">
        <v>25406326</v>
      </c>
      <c r="B91">
        <v>6980888</v>
      </c>
      <c r="C91" t="s">
        <v>624</v>
      </c>
      <c r="D91" t="s">
        <v>625</v>
      </c>
      <c r="E91" t="s">
        <v>626</v>
      </c>
      <c r="F91" s="1">
        <v>42789</v>
      </c>
      <c r="H91" t="s">
        <v>341</v>
      </c>
      <c r="I91" t="s">
        <v>297</v>
      </c>
      <c r="J91" t="s">
        <v>298</v>
      </c>
      <c r="P91" t="s">
        <v>299</v>
      </c>
      <c r="Q91" t="str">
        <f>"КАЗАХСТАН, ТУРКЕСТАНСКАЯ ОБЛ., КАЗЫГУРТСКИЙ РАЙОН, ЖАНАБАЗАР"</f>
        <v>КАЗАХСТАН, ТУРКЕСТАНСКАЯ ОБЛ., КАЗЫГУРТСКИЙ РАЙОН, ЖАНАБАЗАР</v>
      </c>
      <c r="R91" t="str">
        <f>"ҚАЗАҚСТАН, ТҮРКІСТАН ОБЛ., ҚАЗЫҒҰРТ АУДАНЫ, ЖАНАБАЗАР"</f>
        <v>ҚАЗАҚСТАН, ТҮРКІСТАН ОБЛ., ҚАЗЫҒҰРТ АУДАНЫ, ЖАНАБАЗАР</v>
      </c>
      <c r="S91" t="str">
        <f>"ЖАНАБАЗАР"</f>
        <v>ЖАНАБАЗАР</v>
      </c>
      <c r="T91" t="str">
        <f>"ЖАНАБАЗАР"</f>
        <v>ЖАНАБАЗАР</v>
      </c>
      <c r="AB91" t="str">
        <f>"2023-06-23T00:00:00"</f>
        <v>2023-06-23T00:00:00</v>
      </c>
      <c r="AC91" t="str">
        <f>"65"</f>
        <v>65</v>
      </c>
      <c r="AD91" t="str">
        <f>"2024-09-01T11:56:28"</f>
        <v>2024-09-01T11:56:28</v>
      </c>
      <c r="AE91" t="str">
        <f>"2025-05-25T11:56:28"</f>
        <v>2025-05-25T11:56:28</v>
      </c>
      <c r="AF91" t="s">
        <v>436</v>
      </c>
      <c r="AH91" t="s">
        <v>437</v>
      </c>
      <c r="AJ91" t="s">
        <v>489</v>
      </c>
      <c r="AO91" t="s">
        <v>303</v>
      </c>
      <c r="AP91" t="s">
        <v>299</v>
      </c>
      <c r="AS91" t="s">
        <v>299</v>
      </c>
      <c r="AV91" t="s">
        <v>305</v>
      </c>
      <c r="AW91">
        <v>2</v>
      </c>
      <c r="AX91" t="s">
        <v>306</v>
      </c>
      <c r="AY91" t="s">
        <v>301</v>
      </c>
      <c r="BC91" t="s">
        <v>301</v>
      </c>
      <c r="BH91" t="s">
        <v>299</v>
      </c>
      <c r="BK91" t="s">
        <v>301</v>
      </c>
      <c r="BT91" t="s">
        <v>299</v>
      </c>
      <c r="BU91" t="s">
        <v>309</v>
      </c>
      <c r="BV91" t="s">
        <v>310</v>
      </c>
      <c r="BW91" t="s">
        <v>412</v>
      </c>
      <c r="BX91" t="s">
        <v>311</v>
      </c>
      <c r="BY91" t="s">
        <v>490</v>
      </c>
      <c r="BZ91" t="s">
        <v>301</v>
      </c>
      <c r="CD91" t="s">
        <v>316</v>
      </c>
      <c r="CF91" t="s">
        <v>299</v>
      </c>
      <c r="CK91" s="2">
        <v>45566</v>
      </c>
      <c r="CL91" t="s">
        <v>491</v>
      </c>
      <c r="CM91" t="s">
        <v>318</v>
      </c>
      <c r="CN91" t="s">
        <v>301</v>
      </c>
      <c r="CP91" t="s">
        <v>406</v>
      </c>
      <c r="CU91" t="s">
        <v>299</v>
      </c>
      <c r="CY91" t="s">
        <v>323</v>
      </c>
      <c r="DA91" t="s">
        <v>299</v>
      </c>
      <c r="DB91" t="s">
        <v>299</v>
      </c>
      <c r="DC91" t="s">
        <v>299</v>
      </c>
      <c r="DD91" t="s">
        <v>299</v>
      </c>
      <c r="DS91" t="s">
        <v>299</v>
      </c>
      <c r="DV91" t="s">
        <v>299</v>
      </c>
      <c r="DW91" t="s">
        <v>324</v>
      </c>
      <c r="EC91" t="s">
        <v>299</v>
      </c>
      <c r="ED91" t="s">
        <v>299</v>
      </c>
      <c r="EE91" t="s">
        <v>325</v>
      </c>
      <c r="EF91" t="s">
        <v>299</v>
      </c>
      <c r="EH91" t="s">
        <v>326</v>
      </c>
      <c r="EK91" t="s">
        <v>299</v>
      </c>
    </row>
    <row r="92" spans="1:180">
      <c r="A92">
        <v>30189124</v>
      </c>
      <c r="B92">
        <v>9677858</v>
      </c>
      <c r="C92" t="s">
        <v>627</v>
      </c>
      <c r="D92" t="s">
        <v>628</v>
      </c>
      <c r="E92" t="s">
        <v>629</v>
      </c>
      <c r="F92" s="1">
        <v>43354</v>
      </c>
      <c r="H92" t="s">
        <v>341</v>
      </c>
      <c r="I92" t="s">
        <v>297</v>
      </c>
      <c r="J92" t="s">
        <v>298</v>
      </c>
      <c r="P92" t="s">
        <v>299</v>
      </c>
      <c r="Q92" t="str">
        <f>"КАЗАХСТАН, Ю-КАЗАХСТАНСКАЯ, ШЫМКЕНТ, -, 52, 11"</f>
        <v>КАЗАХСТАН, Ю-КАЗАХСТАНСКАЯ, ШЫМКЕНТ, -, 52, 11</v>
      </c>
      <c r="R92" t="str">
        <f>"ҚАЗАҚСТАН, ОҢТ-ҚАЗАҚСТАН, ШЫМКЕНТ, -, 52, 11"</f>
        <v>ҚАЗАҚСТАН, ОҢТ-ҚАЗАҚСТАН, ШЫМКЕНТ, -, 52, 11</v>
      </c>
      <c r="S92" t="str">
        <f>"-, 52, 11"</f>
        <v>-, 52, 11</v>
      </c>
      <c r="T92" t="str">
        <f>"-, 52, 11"</f>
        <v>-, 52, 11</v>
      </c>
      <c r="AB92" t="str">
        <f>"2025-08-15T00:00:00"</f>
        <v>2025-08-15T00:00:00</v>
      </c>
      <c r="AC92" t="str">
        <f>"34"</f>
        <v>34</v>
      </c>
      <c r="AD92" t="str">
        <f>"2025-09-01T15:27:20"</f>
        <v>2025-09-01T15:27:20</v>
      </c>
      <c r="AE92" t="str">
        <f>"2026-05-25T15:27:20"</f>
        <v>2026-05-25T15:27:20</v>
      </c>
      <c r="AF92" t="s">
        <v>500</v>
      </c>
      <c r="AH92" t="s">
        <v>437</v>
      </c>
      <c r="AJ92" t="s">
        <v>517</v>
      </c>
      <c r="AO92" t="s">
        <v>303</v>
      </c>
      <c r="AP92" t="s">
        <v>299</v>
      </c>
      <c r="AS92" t="s">
        <v>299</v>
      </c>
      <c r="AV92" t="s">
        <v>305</v>
      </c>
      <c r="AW92">
        <v>2</v>
      </c>
      <c r="AX92" t="s">
        <v>306</v>
      </c>
      <c r="AY92" t="s">
        <v>301</v>
      </c>
      <c r="BC92" t="s">
        <v>301</v>
      </c>
      <c r="BH92" t="s">
        <v>299</v>
      </c>
      <c r="BK92" t="s">
        <v>301</v>
      </c>
      <c r="BT92" t="s">
        <v>299</v>
      </c>
      <c r="BU92" t="s">
        <v>309</v>
      </c>
      <c r="BV92" t="s">
        <v>310</v>
      </c>
      <c r="BW92" t="s">
        <v>412</v>
      </c>
      <c r="BX92" t="s">
        <v>311</v>
      </c>
      <c r="BY92" t="s">
        <v>331</v>
      </c>
      <c r="BZ92" t="s">
        <v>301</v>
      </c>
      <c r="CA92" t="s">
        <v>314</v>
      </c>
      <c r="CB92">
        <v>4</v>
      </c>
      <c r="CD92" t="s">
        <v>315</v>
      </c>
      <c r="CE92" t="s">
        <v>316</v>
      </c>
      <c r="CF92" t="s">
        <v>299</v>
      </c>
      <c r="CK92" t="s">
        <v>630</v>
      </c>
      <c r="CL92" t="s">
        <v>518</v>
      </c>
      <c r="CN92" t="s">
        <v>301</v>
      </c>
      <c r="CP92" t="s">
        <v>406</v>
      </c>
      <c r="CU92" t="s">
        <v>299</v>
      </c>
      <c r="CY92" t="s">
        <v>323</v>
      </c>
      <c r="DA92" t="s">
        <v>299</v>
      </c>
      <c r="DB92" t="s">
        <v>299</v>
      </c>
      <c r="DC92" t="s">
        <v>299</v>
      </c>
      <c r="DD92" t="s">
        <v>299</v>
      </c>
      <c r="DS92" t="s">
        <v>299</v>
      </c>
      <c r="DV92" t="s">
        <v>299</v>
      </c>
      <c r="DW92" t="s">
        <v>324</v>
      </c>
      <c r="EC92" t="s">
        <v>299</v>
      </c>
      <c r="ED92" t="s">
        <v>299</v>
      </c>
      <c r="EE92" t="s">
        <v>325</v>
      </c>
      <c r="EF92" t="s">
        <v>299</v>
      </c>
      <c r="EH92" t="s">
        <v>326</v>
      </c>
      <c r="EK92" t="s">
        <v>299</v>
      </c>
    </row>
    <row r="93" spans="1:180">
      <c r="A93">
        <v>22929615</v>
      </c>
      <c r="B93">
        <v>10426700</v>
      </c>
      <c r="C93" t="s">
        <v>631</v>
      </c>
      <c r="D93" t="s">
        <v>632</v>
      </c>
      <c r="E93" t="s">
        <v>633</v>
      </c>
      <c r="F93" s="1">
        <v>42960</v>
      </c>
      <c r="H93" t="s">
        <v>296</v>
      </c>
      <c r="I93" t="s">
        <v>297</v>
      </c>
      <c r="J93" t="s">
        <v>298</v>
      </c>
      <c r="P93" t="s">
        <v>299</v>
      </c>
      <c r="Q93" t="str">
        <f>"КАЗАХСТАН, ТУРКЕСТАНСКАЯ ОБЛ., КАЗЫГУРТСКИЙ РАЙОН, Жанабазарский, Тилектес, 84"</f>
        <v>КАЗАХСТАН, ТУРКЕСТАНСКАЯ ОБЛ., КАЗЫГУРТСКИЙ РАЙОН, Жанабазарский, Тилектес, 84</v>
      </c>
      <c r="R93" t="str">
        <f>"ҚАЗАҚСТАН, ТҮРКІСТАН ОБЛ., ҚАЗЫҒҰРТ АУДАНЫ, Жанабазарский, Тилектес, 84"</f>
        <v>ҚАЗАҚСТАН, ТҮРКІСТАН ОБЛ., ҚАЗЫҒҰРТ АУДАНЫ, Жанабазарский, Тилектес, 84</v>
      </c>
      <c r="S93" t="str">
        <f>"Жанабазарский, Тилектес, 84"</f>
        <v>Жанабазарский, Тилектес, 84</v>
      </c>
      <c r="T93" t="str">
        <f>"Жанабазарский, Тилектес, 84"</f>
        <v>Жанабазарский, Тилектес, 84</v>
      </c>
      <c r="AB93" t="str">
        <f>"2023-06-23T00:00:00"</f>
        <v>2023-06-23T00:00:00</v>
      </c>
      <c r="AC93" t="str">
        <f>"65"</f>
        <v>65</v>
      </c>
      <c r="AD93" t="str">
        <f>"2024-09-01T11:53:55"</f>
        <v>2024-09-01T11:53:55</v>
      </c>
      <c r="AE93" t="str">
        <f>"2025-05-25T11:53:55"</f>
        <v>2025-05-25T11:53:55</v>
      </c>
      <c r="AF93" t="s">
        <v>436</v>
      </c>
      <c r="AH93" t="s">
        <v>400</v>
      </c>
      <c r="AJ93" t="s">
        <v>489</v>
      </c>
      <c r="AO93" t="s">
        <v>303</v>
      </c>
      <c r="AP93" t="s">
        <v>299</v>
      </c>
      <c r="AS93" t="s">
        <v>299</v>
      </c>
      <c r="AV93" t="s">
        <v>305</v>
      </c>
      <c r="AW93">
        <v>2</v>
      </c>
      <c r="AX93" t="s">
        <v>306</v>
      </c>
      <c r="AY93" t="s">
        <v>301</v>
      </c>
      <c r="BC93" t="s">
        <v>301</v>
      </c>
      <c r="BH93" t="s">
        <v>299</v>
      </c>
      <c r="BK93" t="s">
        <v>301</v>
      </c>
      <c r="BT93" t="s">
        <v>299</v>
      </c>
      <c r="BU93" t="s">
        <v>309</v>
      </c>
      <c r="BV93" t="s">
        <v>310</v>
      </c>
      <c r="BW93" t="s">
        <v>412</v>
      </c>
      <c r="BX93" t="s">
        <v>311</v>
      </c>
      <c r="BY93" t="s">
        <v>490</v>
      </c>
      <c r="BZ93" t="s">
        <v>301</v>
      </c>
      <c r="CD93" t="s">
        <v>316</v>
      </c>
      <c r="CF93" t="s">
        <v>299</v>
      </c>
      <c r="CK93" s="2">
        <v>45566</v>
      </c>
      <c r="CL93" t="s">
        <v>491</v>
      </c>
      <c r="CM93" t="s">
        <v>318</v>
      </c>
      <c r="CN93" t="s">
        <v>301</v>
      </c>
      <c r="CP93" t="s">
        <v>406</v>
      </c>
      <c r="CU93" t="s">
        <v>299</v>
      </c>
      <c r="CY93" t="s">
        <v>323</v>
      </c>
      <c r="DA93" t="s">
        <v>299</v>
      </c>
      <c r="DB93" t="s">
        <v>299</v>
      </c>
      <c r="DC93" t="s">
        <v>299</v>
      </c>
      <c r="DD93" t="s">
        <v>299</v>
      </c>
      <c r="DS93" t="s">
        <v>299</v>
      </c>
      <c r="DV93" t="s">
        <v>299</v>
      </c>
      <c r="DW93" t="s">
        <v>324</v>
      </c>
      <c r="EC93" t="s">
        <v>299</v>
      </c>
      <c r="ED93" t="s">
        <v>299</v>
      </c>
      <c r="EE93" t="s">
        <v>325</v>
      </c>
      <c r="EF93" t="s">
        <v>299</v>
      </c>
      <c r="EH93" t="s">
        <v>326</v>
      </c>
      <c r="EK93" t="s">
        <v>304</v>
      </c>
    </row>
    <row r="94" spans="1:180">
      <c r="A94">
        <v>22562883</v>
      </c>
      <c r="B94">
        <v>9677433</v>
      </c>
      <c r="C94" t="s">
        <v>523</v>
      </c>
      <c r="D94" t="s">
        <v>634</v>
      </c>
      <c r="E94" t="s">
        <v>635</v>
      </c>
      <c r="F94" s="1">
        <v>42897</v>
      </c>
      <c r="H94" t="s">
        <v>296</v>
      </c>
      <c r="I94" t="s">
        <v>297</v>
      </c>
      <c r="J94" t="s">
        <v>298</v>
      </c>
      <c r="P94" t="s">
        <v>299</v>
      </c>
      <c r="Q94" t="str">
        <f>"КАЗАХСТАН, ТУРКЕСТАНСКАЯ ОБЛ., АРЫССКИЙ РАЙОН, ЗАДАРИЯ, 35"</f>
        <v>КАЗАХСТАН, ТУРКЕСТАНСКАЯ ОБЛ., АРЫССКИЙ РАЙОН, ЗАДАРИЯ, 35</v>
      </c>
      <c r="R94" t="str">
        <f>"ҚАЗАҚСТАН, ТҮРКІСТАН ОБЛ., АРЫС АУДАНЫ, ЗАДАРИЯ, 35"</f>
        <v>ҚАЗАҚСТАН, ТҮРКІСТАН ОБЛ., АРЫС АУДАНЫ, ЗАДАРИЯ, 35</v>
      </c>
      <c r="S94" t="str">
        <f>"ЗАДАРИЯ, 35"</f>
        <v>ЗАДАРИЯ, 35</v>
      </c>
      <c r="T94" t="str">
        <f>"ЗАДАРИЯ, 35"</f>
        <v>ЗАДАРИЯ, 35</v>
      </c>
      <c r="AB94" t="str">
        <f>"2023-06-23T00:00:00"</f>
        <v>2023-06-23T00:00:00</v>
      </c>
      <c r="AC94" t="str">
        <f>"65"</f>
        <v>65</v>
      </c>
      <c r="AD94" t="str">
        <f>"2024-09-01T11:53:55"</f>
        <v>2024-09-01T11:53:55</v>
      </c>
      <c r="AE94" t="str">
        <f>"2025-05-25T11:53:55"</f>
        <v>2025-05-25T11:53:55</v>
      </c>
      <c r="AF94" t="s">
        <v>436</v>
      </c>
      <c r="AH94" t="s">
        <v>400</v>
      </c>
      <c r="AJ94" t="s">
        <v>489</v>
      </c>
      <c r="AO94" t="s">
        <v>303</v>
      </c>
      <c r="AP94" t="s">
        <v>299</v>
      </c>
      <c r="AS94" t="s">
        <v>299</v>
      </c>
      <c r="AV94" t="s">
        <v>305</v>
      </c>
      <c r="AW94">
        <v>2</v>
      </c>
      <c r="AX94" t="s">
        <v>306</v>
      </c>
      <c r="AY94" t="s">
        <v>301</v>
      </c>
      <c r="BC94" t="s">
        <v>301</v>
      </c>
      <c r="BH94" t="s">
        <v>299</v>
      </c>
      <c r="BK94" t="s">
        <v>301</v>
      </c>
      <c r="BT94" t="s">
        <v>299</v>
      </c>
      <c r="BU94" t="s">
        <v>309</v>
      </c>
      <c r="BV94" t="s">
        <v>310</v>
      </c>
      <c r="BW94" t="s">
        <v>412</v>
      </c>
      <c r="BX94" t="s">
        <v>311</v>
      </c>
      <c r="BY94" t="s">
        <v>490</v>
      </c>
      <c r="BZ94" t="s">
        <v>301</v>
      </c>
      <c r="CD94" t="s">
        <v>316</v>
      </c>
      <c r="CF94" t="s">
        <v>299</v>
      </c>
      <c r="CK94" s="2">
        <v>45566</v>
      </c>
      <c r="CL94" t="s">
        <v>491</v>
      </c>
      <c r="CM94" t="s">
        <v>318</v>
      </c>
      <c r="CN94" t="s">
        <v>301</v>
      </c>
      <c r="CP94" t="s">
        <v>406</v>
      </c>
      <c r="CU94" t="s">
        <v>299</v>
      </c>
      <c r="CY94" t="s">
        <v>323</v>
      </c>
      <c r="DA94" t="s">
        <v>299</v>
      </c>
      <c r="DB94" t="s">
        <v>299</v>
      </c>
      <c r="DC94" t="s">
        <v>299</v>
      </c>
      <c r="DD94" t="s">
        <v>299</v>
      </c>
      <c r="DS94" t="s">
        <v>299</v>
      </c>
      <c r="DV94" t="s">
        <v>390</v>
      </c>
      <c r="DW94" t="s">
        <v>391</v>
      </c>
      <c r="DX94" t="s">
        <v>311</v>
      </c>
      <c r="EC94" t="s">
        <v>299</v>
      </c>
      <c r="ED94" t="s">
        <v>304</v>
      </c>
      <c r="EE94" t="s">
        <v>325</v>
      </c>
      <c r="EF94" t="s">
        <v>299</v>
      </c>
      <c r="EH94" t="s">
        <v>326</v>
      </c>
      <c r="EK94" t="s">
        <v>304</v>
      </c>
    </row>
    <row r="95" spans="1:180">
      <c r="A95">
        <v>30321976</v>
      </c>
      <c r="B95">
        <v>5673633</v>
      </c>
      <c r="C95" t="s">
        <v>453</v>
      </c>
      <c r="D95" t="s">
        <v>636</v>
      </c>
      <c r="E95" t="s">
        <v>564</v>
      </c>
      <c r="F95" s="1">
        <v>39923</v>
      </c>
      <c r="H95" t="s">
        <v>341</v>
      </c>
      <c r="I95" t="s">
        <v>297</v>
      </c>
      <c r="J95" t="s">
        <v>298</v>
      </c>
      <c r="P95" t="s">
        <v>299</v>
      </c>
      <c r="Q95" t="str">
        <f>"КАЗАХСТАН, ТУРКЕСТАНСКАЯ ОБЛ., КАЗЫГУРТСКИЙ РАЙОН, Жанабазарский, Тилектес, 60"</f>
        <v>КАЗАХСТАН, ТУРКЕСТАНСКАЯ ОБЛ., КАЗЫГУРТСКИЙ РАЙОН, Жанабазарский, Тилектес, 60</v>
      </c>
      <c r="R95" t="str">
        <f>"ҚАЗАҚСТАН, ТҮРКІСТАН ОБЛ., ҚАЗЫҒҰРТ АУДАНЫ, Жанабазарский, Тилектес, 60"</f>
        <v>ҚАЗАҚСТАН, ТҮРКІСТАН ОБЛ., ҚАЗЫҒҰРТ АУДАНЫ, Жанабазарский, Тилектес, 60</v>
      </c>
      <c r="S95" t="str">
        <f>"Жанабазарский, Тилектес, 60"</f>
        <v>Жанабазарский, Тилектес, 60</v>
      </c>
      <c r="T95" t="str">
        <f>"Жанабазарский, Тилектес, 60"</f>
        <v>Жанабазарский, Тилектес, 60</v>
      </c>
      <c r="AB95" t="str">
        <f>"2025-08-21T12:17:00"</f>
        <v>2025-08-21T12:17:00</v>
      </c>
      <c r="AC95" t="str">
        <f>"38"</f>
        <v>38</v>
      </c>
      <c r="AD95" t="str">
        <f>"2024-09-01T13:21:02"</f>
        <v>2024-09-01T13:21:02</v>
      </c>
      <c r="AE95" t="str">
        <f>"2025-05-25T13:21:02"</f>
        <v>2025-05-25T13:21:02</v>
      </c>
      <c r="AF95" t="s">
        <v>300</v>
      </c>
      <c r="AG95" t="str">
        <f>"sfdfgdfgd@mail.ru"</f>
        <v>sfdfgdfgd@mail.ru</v>
      </c>
      <c r="AH95" t="s">
        <v>301</v>
      </c>
      <c r="AJ95" t="s">
        <v>637</v>
      </c>
      <c r="AO95" t="s">
        <v>303</v>
      </c>
      <c r="AP95" t="s">
        <v>299</v>
      </c>
      <c r="AS95" t="s">
        <v>304</v>
      </c>
      <c r="AV95" t="s">
        <v>305</v>
      </c>
      <c r="AW95">
        <v>1</v>
      </c>
      <c r="AX95" t="s">
        <v>306</v>
      </c>
      <c r="AY95" t="s">
        <v>301</v>
      </c>
      <c r="BC95" t="s">
        <v>301</v>
      </c>
      <c r="BH95" t="s">
        <v>299</v>
      </c>
      <c r="BK95" t="s">
        <v>301</v>
      </c>
      <c r="BT95" t="s">
        <v>299</v>
      </c>
      <c r="BU95" t="s">
        <v>309</v>
      </c>
      <c r="BV95" t="s">
        <v>310</v>
      </c>
      <c r="BX95" t="s">
        <v>311</v>
      </c>
      <c r="BY95" t="s">
        <v>331</v>
      </c>
      <c r="BZ95" t="s">
        <v>301</v>
      </c>
      <c r="CA95" t="s">
        <v>314</v>
      </c>
      <c r="CB95">
        <v>4</v>
      </c>
      <c r="CD95" t="s">
        <v>315</v>
      </c>
      <c r="CE95" t="s">
        <v>316</v>
      </c>
      <c r="CF95" t="s">
        <v>299</v>
      </c>
      <c r="CI95" t="s">
        <v>311</v>
      </c>
      <c r="CJ95" t="s">
        <v>311</v>
      </c>
      <c r="CL95" t="s">
        <v>638</v>
      </c>
      <c r="CM95" t="s">
        <v>388</v>
      </c>
      <c r="CN95" t="s">
        <v>301</v>
      </c>
      <c r="CP95" t="s">
        <v>319</v>
      </c>
      <c r="CQ95" t="s">
        <v>336</v>
      </c>
      <c r="CR95" t="s">
        <v>321</v>
      </c>
      <c r="CS95" t="s">
        <v>301</v>
      </c>
      <c r="CT95" t="s">
        <v>558</v>
      </c>
      <c r="CU95" t="s">
        <v>299</v>
      </c>
      <c r="CY95" t="s">
        <v>585</v>
      </c>
      <c r="CZ95" t="s">
        <v>586</v>
      </c>
      <c r="DA95" t="s">
        <v>299</v>
      </c>
      <c r="DB95" t="s">
        <v>299</v>
      </c>
      <c r="DC95" t="s">
        <v>299</v>
      </c>
      <c r="DD95" t="s">
        <v>299</v>
      </c>
      <c r="DS95" t="s">
        <v>299</v>
      </c>
      <c r="DV95" t="s">
        <v>299</v>
      </c>
      <c r="DW95" t="s">
        <v>324</v>
      </c>
      <c r="EC95" t="s">
        <v>299</v>
      </c>
      <c r="ED95" t="s">
        <v>299</v>
      </c>
      <c r="EE95" t="s">
        <v>325</v>
      </c>
      <c r="EF95" t="s">
        <v>299</v>
      </c>
      <c r="EH95" t="s">
        <v>326</v>
      </c>
      <c r="EK95" t="s">
        <v>304</v>
      </c>
      <c r="ET95" t="str">
        <f>"11"</f>
        <v>11</v>
      </c>
      <c r="EU95" t="s">
        <v>639</v>
      </c>
      <c r="EV95" s="3" t="s">
        <v>640</v>
      </c>
      <c r="EW95" s="3" t="s">
        <v>641</v>
      </c>
      <c r="FX95" t="str">
        <f>"4"</f>
        <v>4</v>
      </c>
    </row>
    <row r="96" spans="1:180">
      <c r="A96">
        <v>30321978</v>
      </c>
      <c r="B96">
        <v>5673671</v>
      </c>
      <c r="C96" t="s">
        <v>642</v>
      </c>
      <c r="D96" t="s">
        <v>643</v>
      </c>
      <c r="E96" t="s">
        <v>644</v>
      </c>
      <c r="F96" s="1">
        <v>40263</v>
      </c>
      <c r="H96" t="s">
        <v>296</v>
      </c>
      <c r="I96" t="s">
        <v>297</v>
      </c>
      <c r="J96" t="s">
        <v>298</v>
      </c>
      <c r="P96" t="s">
        <v>299</v>
      </c>
      <c r="Q96" t="str">
        <f>"КАЗАХСТАН, ТУРКЕСТАНСКАЯ ОБЛ., КАЗЫГУРТСКИЙ РАЙОН, Жанабазарский, Улгили, 29"</f>
        <v>КАЗАХСТАН, ТУРКЕСТАНСКАЯ ОБЛ., КАЗЫГУРТСКИЙ РАЙОН, Жанабазарский, Улгили, 29</v>
      </c>
      <c r="R96" t="str">
        <f>"ҚАЗАҚСТАН, ТҮРКІСТАН ОБЛ., ҚАЗЫҒҰРТ АУДАНЫ, Жанабазарский, Улгили, 29"</f>
        <v>ҚАЗАҚСТАН, ТҮРКІСТАН ОБЛ., ҚАЗЫҒҰРТ АУДАНЫ, Жанабазарский, Улгили, 29</v>
      </c>
      <c r="S96" t="str">
        <f>"Жанабазарский, Улгили, 29"</f>
        <v>Жанабазарский, Улгили, 29</v>
      </c>
      <c r="T96" t="str">
        <f>"Жанабазарский, Улгили, 29"</f>
        <v>Жанабазарский, Улгили, 29</v>
      </c>
      <c r="AB96" t="str">
        <f>"2025-08-21T12:17:00"</f>
        <v>2025-08-21T12:17:00</v>
      </c>
      <c r="AC96" t="str">
        <f>"38"</f>
        <v>38</v>
      </c>
      <c r="AD96" t="str">
        <f>"2024-09-01T13:21:06"</f>
        <v>2024-09-01T13:21:06</v>
      </c>
      <c r="AE96" t="str">
        <f>"2025-05-25T13:21:06"</f>
        <v>2025-05-25T13:21:06</v>
      </c>
      <c r="AF96" t="s">
        <v>300</v>
      </c>
      <c r="AG96" t="str">
        <f>"sfdfgdfgd@mail.ru"</f>
        <v>sfdfgdfgd@mail.ru</v>
      </c>
      <c r="AH96" t="s">
        <v>301</v>
      </c>
      <c r="AJ96" t="s">
        <v>637</v>
      </c>
      <c r="AO96" t="s">
        <v>303</v>
      </c>
      <c r="AP96" t="s">
        <v>299</v>
      </c>
      <c r="AS96" t="s">
        <v>304</v>
      </c>
      <c r="AV96" t="s">
        <v>305</v>
      </c>
      <c r="AW96">
        <v>1</v>
      </c>
      <c r="AX96" t="s">
        <v>306</v>
      </c>
      <c r="AY96" t="s">
        <v>301</v>
      </c>
      <c r="BC96" t="s">
        <v>301</v>
      </c>
      <c r="BH96" t="s">
        <v>299</v>
      </c>
      <c r="BK96" t="s">
        <v>301</v>
      </c>
      <c r="BT96" t="s">
        <v>299</v>
      </c>
      <c r="BU96" t="s">
        <v>309</v>
      </c>
      <c r="BV96" t="s">
        <v>310</v>
      </c>
      <c r="BX96" t="s">
        <v>311</v>
      </c>
      <c r="BY96" t="s">
        <v>331</v>
      </c>
      <c r="BZ96" t="s">
        <v>301</v>
      </c>
      <c r="CA96" t="s">
        <v>314</v>
      </c>
      <c r="CB96">
        <v>4</v>
      </c>
      <c r="CD96" t="s">
        <v>315</v>
      </c>
      <c r="CE96" t="s">
        <v>316</v>
      </c>
      <c r="CF96" t="s">
        <v>304</v>
      </c>
      <c r="CI96" t="s">
        <v>311</v>
      </c>
      <c r="CJ96" t="s">
        <v>311</v>
      </c>
      <c r="CL96" t="s">
        <v>645</v>
      </c>
      <c r="CM96" t="s">
        <v>388</v>
      </c>
      <c r="CN96" t="s">
        <v>301</v>
      </c>
      <c r="CP96" t="s">
        <v>335</v>
      </c>
      <c r="CQ96" t="s">
        <v>336</v>
      </c>
      <c r="CR96" t="s">
        <v>321</v>
      </c>
      <c r="CS96" t="s">
        <v>301</v>
      </c>
      <c r="CT96" t="s">
        <v>558</v>
      </c>
      <c r="CU96" t="s">
        <v>299</v>
      </c>
      <c r="CY96" t="s">
        <v>323</v>
      </c>
      <c r="DA96" t="s">
        <v>299</v>
      </c>
      <c r="DB96" t="s">
        <v>299</v>
      </c>
      <c r="DC96" t="s">
        <v>299</v>
      </c>
      <c r="DD96" t="s">
        <v>299</v>
      </c>
      <c r="DS96" t="s">
        <v>299</v>
      </c>
      <c r="DV96" t="s">
        <v>299</v>
      </c>
      <c r="DW96" t="s">
        <v>324</v>
      </c>
      <c r="EC96" t="s">
        <v>299</v>
      </c>
      <c r="ED96" t="s">
        <v>299</v>
      </c>
      <c r="EE96" t="s">
        <v>325</v>
      </c>
      <c r="EF96" t="s">
        <v>299</v>
      </c>
      <c r="EH96" t="s">
        <v>326</v>
      </c>
      <c r="EK96" t="s">
        <v>299</v>
      </c>
      <c r="ET96" t="str">
        <f>"13"</f>
        <v>13</v>
      </c>
      <c r="EU96" t="s">
        <v>639</v>
      </c>
      <c r="EV96" s="3" t="s">
        <v>640</v>
      </c>
      <c r="EW96" s="3" t="s">
        <v>646</v>
      </c>
      <c r="FX96" t="str">
        <f>"4.86"</f>
        <v>4.86</v>
      </c>
    </row>
    <row r="97" spans="1:241">
      <c r="A97">
        <v>30321979</v>
      </c>
      <c r="B97">
        <v>5673751</v>
      </c>
      <c r="C97" t="s">
        <v>647</v>
      </c>
      <c r="D97" t="s">
        <v>648</v>
      </c>
      <c r="E97" t="s">
        <v>649</v>
      </c>
      <c r="F97" s="1">
        <v>40249</v>
      </c>
      <c r="H97" t="s">
        <v>341</v>
      </c>
      <c r="I97" t="s">
        <v>297</v>
      </c>
      <c r="J97" t="s">
        <v>298</v>
      </c>
      <c r="P97" t="s">
        <v>299</v>
      </c>
      <c r="Q97" t="str">
        <f>"КАЗАХСТАН, ТУРКЕСТАНСКАЯ ОБЛ., КАЗЫГУРТСКИЙ РАЙОН, Жанабазарский, Тилектес, 37"</f>
        <v>КАЗАХСТАН, ТУРКЕСТАНСКАЯ ОБЛ., КАЗЫГУРТСКИЙ РАЙОН, Жанабазарский, Тилектес, 37</v>
      </c>
      <c r="R97" t="str">
        <f>"ҚАЗАҚСТАН, ТҮРКІСТАН ОБЛ., ҚАЗЫҒҰРТ АУДАНЫ, Жанабазарский, Тилектес, 37"</f>
        <v>ҚАЗАҚСТАН, ТҮРКІСТАН ОБЛ., ҚАЗЫҒҰРТ АУДАНЫ, Жанабазарский, Тилектес, 37</v>
      </c>
      <c r="S97" t="str">
        <f>"Жанабазарский, Тилектес, 37"</f>
        <v>Жанабазарский, Тилектес, 37</v>
      </c>
      <c r="T97" t="str">
        <f>"Жанабазарский, Тилектес, 37"</f>
        <v>Жанабазарский, Тилектес, 37</v>
      </c>
      <c r="AB97" t="str">
        <f>"2025-08-21T12:17:00"</f>
        <v>2025-08-21T12:17:00</v>
      </c>
      <c r="AC97" t="str">
        <f>"38"</f>
        <v>38</v>
      </c>
      <c r="AD97" t="str">
        <f>"2024-09-01T13:58:45"</f>
        <v>2024-09-01T13:58:45</v>
      </c>
      <c r="AE97" t="str">
        <f>"2025-05-25T13:58:45"</f>
        <v>2025-05-25T13:58:45</v>
      </c>
      <c r="AF97" t="s">
        <v>300</v>
      </c>
      <c r="AG97" t="str">
        <f>"jgjhjk_@mail.ru"</f>
        <v>jgjhjk_@mail.ru</v>
      </c>
      <c r="AH97" t="s">
        <v>301</v>
      </c>
      <c r="AJ97" t="s">
        <v>637</v>
      </c>
      <c r="AO97" t="s">
        <v>303</v>
      </c>
      <c r="AP97" t="s">
        <v>299</v>
      </c>
      <c r="AS97" t="s">
        <v>304</v>
      </c>
      <c r="AV97" t="s">
        <v>305</v>
      </c>
      <c r="AW97">
        <v>1</v>
      </c>
      <c r="AX97" t="s">
        <v>306</v>
      </c>
      <c r="AY97" t="s">
        <v>301</v>
      </c>
      <c r="BC97" t="s">
        <v>650</v>
      </c>
      <c r="BD97" t="str">
        <f>"236006002552"</f>
        <v>236006002552</v>
      </c>
      <c r="BE97" t="s">
        <v>410</v>
      </c>
      <c r="BF97" t="s">
        <v>411</v>
      </c>
      <c r="BG97" t="str">
        <f>"2020-11-04T10:17:55"</f>
        <v>2020-11-04T10:17:55</v>
      </c>
      <c r="BH97" t="s">
        <v>304</v>
      </c>
      <c r="BI97" t="s">
        <v>651</v>
      </c>
      <c r="BJ97" t="str">
        <f>"8976248"</f>
        <v>8976248</v>
      </c>
      <c r="BK97" t="s">
        <v>301</v>
      </c>
      <c r="BT97" t="s">
        <v>299</v>
      </c>
      <c r="BU97" t="s">
        <v>309</v>
      </c>
      <c r="BV97" t="s">
        <v>310</v>
      </c>
      <c r="BW97" t="s">
        <v>311</v>
      </c>
      <c r="BX97" t="s">
        <v>312</v>
      </c>
      <c r="BY97" t="s">
        <v>331</v>
      </c>
      <c r="BZ97" t="s">
        <v>301</v>
      </c>
      <c r="CA97" t="s">
        <v>314</v>
      </c>
      <c r="CB97">
        <v>5</v>
      </c>
      <c r="CD97" t="s">
        <v>315</v>
      </c>
      <c r="CE97" t="s">
        <v>316</v>
      </c>
      <c r="CF97" t="s">
        <v>304</v>
      </c>
      <c r="CI97" t="s">
        <v>311</v>
      </c>
      <c r="CJ97" t="s">
        <v>311</v>
      </c>
      <c r="CL97" t="s">
        <v>638</v>
      </c>
      <c r="CM97" t="s">
        <v>388</v>
      </c>
      <c r="CN97" t="s">
        <v>301</v>
      </c>
      <c r="CP97" t="s">
        <v>335</v>
      </c>
      <c r="CQ97" t="s">
        <v>342</v>
      </c>
      <c r="CR97" t="s">
        <v>321</v>
      </c>
      <c r="CS97" t="s">
        <v>301</v>
      </c>
      <c r="CT97" t="s">
        <v>652</v>
      </c>
      <c r="CU97" t="s">
        <v>304</v>
      </c>
      <c r="CV97" t="s">
        <v>506</v>
      </c>
      <c r="CW97" t="s">
        <v>426</v>
      </c>
      <c r="CX97" t="s">
        <v>427</v>
      </c>
      <c r="CY97" t="s">
        <v>323</v>
      </c>
      <c r="DA97" t="s">
        <v>299</v>
      </c>
      <c r="DB97" t="s">
        <v>299</v>
      </c>
      <c r="DC97" t="s">
        <v>299</v>
      </c>
      <c r="DD97" t="s">
        <v>299</v>
      </c>
      <c r="DS97" t="s">
        <v>299</v>
      </c>
      <c r="DV97" t="s">
        <v>299</v>
      </c>
      <c r="DW97" t="s">
        <v>324</v>
      </c>
      <c r="EC97" t="s">
        <v>299</v>
      </c>
      <c r="ED97" t="s">
        <v>299</v>
      </c>
      <c r="EE97" t="s">
        <v>325</v>
      </c>
      <c r="EF97" t="s">
        <v>299</v>
      </c>
      <c r="EH97" t="s">
        <v>353</v>
      </c>
      <c r="EI97" t="s">
        <v>354</v>
      </c>
      <c r="EK97" t="s">
        <v>299</v>
      </c>
      <c r="ET97" t="str">
        <f>"1"</f>
        <v>1</v>
      </c>
      <c r="EU97" t="s">
        <v>639</v>
      </c>
      <c r="EV97" s="3" t="s">
        <v>640</v>
      </c>
      <c r="EW97" s="3" t="s">
        <v>653</v>
      </c>
      <c r="FX97" t="str">
        <f>"4.14"</f>
        <v>4.14</v>
      </c>
    </row>
    <row r="98" spans="1:241">
      <c r="A98">
        <v>30321986</v>
      </c>
      <c r="B98">
        <v>5680316</v>
      </c>
      <c r="C98" t="s">
        <v>486</v>
      </c>
      <c r="D98" t="s">
        <v>654</v>
      </c>
      <c r="E98" t="s">
        <v>488</v>
      </c>
      <c r="F98" s="1">
        <v>39857</v>
      </c>
      <c r="H98" t="s">
        <v>341</v>
      </c>
      <c r="I98" t="s">
        <v>297</v>
      </c>
      <c r="J98" t="s">
        <v>298</v>
      </c>
      <c r="P98" t="s">
        <v>299</v>
      </c>
      <c r="Q98" t="str">
        <f>"КАЗАХСТАН, ШЫМКЕНТ, АЛЬ-ФАРАБИЙСКИЙ, 22, 34"</f>
        <v>КАЗАХСТАН, ШЫМКЕНТ, АЛЬ-ФАРАБИЙСКИЙ, 22, 34</v>
      </c>
      <c r="R98" t="str">
        <f>"ҚАЗАҚСТАН, ШЫМКЕНТ, ӘЛ-ФАРАБИ, 22, 34"</f>
        <v>ҚАЗАҚСТАН, ШЫМКЕНТ, ӘЛ-ФАРАБИ, 22, 34</v>
      </c>
      <c r="S98" t="str">
        <f>"22, 34"</f>
        <v>22, 34</v>
      </c>
      <c r="T98" t="str">
        <f>"22, 34"</f>
        <v>22, 34</v>
      </c>
      <c r="AB98" t="str">
        <f>"2025-08-21T12:17:00"</f>
        <v>2025-08-21T12:17:00</v>
      </c>
      <c r="AC98" t="str">
        <f>"38"</f>
        <v>38</v>
      </c>
      <c r="AD98" t="str">
        <f>"2024-09-01T13:59:03"</f>
        <v>2024-09-01T13:59:03</v>
      </c>
      <c r="AE98" t="str">
        <f>"2025-05-25T13:59:03"</f>
        <v>2025-05-25T13:59:03</v>
      </c>
      <c r="AF98" t="s">
        <v>300</v>
      </c>
      <c r="AG98" t="str">
        <f>"sfdfgdfgd@mail.ru"</f>
        <v>sfdfgdfgd@mail.ru</v>
      </c>
      <c r="AH98" t="s">
        <v>301</v>
      </c>
      <c r="AJ98" t="s">
        <v>637</v>
      </c>
      <c r="AO98" t="s">
        <v>303</v>
      </c>
      <c r="AP98" t="s">
        <v>299</v>
      </c>
      <c r="AS98" t="s">
        <v>304</v>
      </c>
      <c r="AV98" t="s">
        <v>305</v>
      </c>
      <c r="AW98">
        <v>1</v>
      </c>
      <c r="AX98" t="s">
        <v>306</v>
      </c>
      <c r="AY98" t="s">
        <v>301</v>
      </c>
      <c r="BC98" t="s">
        <v>301</v>
      </c>
      <c r="BH98" t="s">
        <v>299</v>
      </c>
      <c r="BK98" t="s">
        <v>301</v>
      </c>
      <c r="BT98" t="s">
        <v>299</v>
      </c>
      <c r="BU98" t="s">
        <v>309</v>
      </c>
      <c r="BV98" t="s">
        <v>310</v>
      </c>
      <c r="BW98" t="s">
        <v>311</v>
      </c>
      <c r="BX98" t="s">
        <v>312</v>
      </c>
      <c r="BY98" t="s">
        <v>331</v>
      </c>
      <c r="BZ98" t="s">
        <v>301</v>
      </c>
      <c r="CA98" t="s">
        <v>314</v>
      </c>
      <c r="CB98">
        <v>4</v>
      </c>
      <c r="CD98" t="s">
        <v>315</v>
      </c>
      <c r="CE98" t="s">
        <v>316</v>
      </c>
      <c r="CF98" t="s">
        <v>304</v>
      </c>
      <c r="CI98" t="s">
        <v>311</v>
      </c>
      <c r="CJ98" t="s">
        <v>311</v>
      </c>
      <c r="CL98" t="s">
        <v>638</v>
      </c>
      <c r="CM98" t="s">
        <v>388</v>
      </c>
      <c r="CN98" t="s">
        <v>301</v>
      </c>
      <c r="CP98" t="s">
        <v>614</v>
      </c>
      <c r="CQ98" t="s">
        <v>336</v>
      </c>
      <c r="CR98" t="s">
        <v>321</v>
      </c>
      <c r="CS98" t="s">
        <v>301</v>
      </c>
      <c r="CT98" t="s">
        <v>558</v>
      </c>
      <c r="CU98" t="s">
        <v>299</v>
      </c>
      <c r="CY98" t="s">
        <v>323</v>
      </c>
      <c r="DA98" t="s">
        <v>299</v>
      </c>
      <c r="DB98" t="s">
        <v>299</v>
      </c>
      <c r="DC98" t="s">
        <v>299</v>
      </c>
      <c r="DD98" t="s">
        <v>299</v>
      </c>
      <c r="DS98" t="s">
        <v>299</v>
      </c>
      <c r="DV98" t="s">
        <v>299</v>
      </c>
      <c r="DW98" t="s">
        <v>324</v>
      </c>
      <c r="EC98" t="s">
        <v>299</v>
      </c>
      <c r="ED98" t="s">
        <v>299</v>
      </c>
      <c r="EE98" t="s">
        <v>325</v>
      </c>
      <c r="EF98" t="s">
        <v>299</v>
      </c>
      <c r="EH98" t="s">
        <v>326</v>
      </c>
      <c r="EK98" t="s">
        <v>304</v>
      </c>
      <c r="ET98" t="str">
        <f>"4"</f>
        <v>4</v>
      </c>
      <c r="EU98" t="s">
        <v>639</v>
      </c>
      <c r="EV98" s="3" t="s">
        <v>640</v>
      </c>
      <c r="EW98" s="3" t="s">
        <v>641</v>
      </c>
      <c r="FX98" t="str">
        <f>"4"</f>
        <v>4</v>
      </c>
    </row>
    <row r="99" spans="1:241">
      <c r="A99">
        <v>30321989</v>
      </c>
      <c r="B99">
        <v>5680348</v>
      </c>
      <c r="C99" t="s">
        <v>655</v>
      </c>
      <c r="D99" t="s">
        <v>656</v>
      </c>
      <c r="E99" t="s">
        <v>657</v>
      </c>
      <c r="F99" s="1">
        <v>40133</v>
      </c>
      <c r="H99" t="s">
        <v>341</v>
      </c>
      <c r="I99" t="s">
        <v>297</v>
      </c>
      <c r="J99" t="s">
        <v>298</v>
      </c>
      <c r="P99" t="s">
        <v>299</v>
      </c>
      <c r="Q99" t="str">
        <f>"КАЗАХСТАН, ТУРКЕСТАНСКАЯ ОБЛ., КАЗЫГУРТСКИЙ РАЙОН, Жанабазарский, Тилектес, 120А"</f>
        <v>КАЗАХСТАН, ТУРКЕСТАНСКАЯ ОБЛ., КАЗЫГУРТСКИЙ РАЙОН, Жанабазарский, Тилектес, 120А</v>
      </c>
      <c r="R99" t="str">
        <f>"ҚАЗАҚСТАН, ТҮРКІСТАН ОБЛ., ҚАЗЫҒҰРТ АУДАНЫ, Жанабазарский, Тилектес, 120А"</f>
        <v>ҚАЗАҚСТАН, ТҮРКІСТАН ОБЛ., ҚАЗЫҒҰРТ АУДАНЫ, Жанабазарский, Тилектес, 120А</v>
      </c>
      <c r="S99" t="str">
        <f>"Жанабазарский, Тилектес, 120А"</f>
        <v>Жанабазарский, Тилектес, 120А</v>
      </c>
      <c r="T99" t="str">
        <f>"Жанабазарский, Тилектес, 120А"</f>
        <v>Жанабазарский, Тилектес, 120А</v>
      </c>
      <c r="AB99" t="str">
        <f>"2025-08-21T12:17:00"</f>
        <v>2025-08-21T12:17:00</v>
      </c>
      <c r="AC99" t="str">
        <f>"38"</f>
        <v>38</v>
      </c>
      <c r="AD99" t="str">
        <f>"2024-09-01T13:59:03"</f>
        <v>2024-09-01T13:59:03</v>
      </c>
      <c r="AE99" t="str">
        <f>"2025-05-25T13:59:03"</f>
        <v>2025-05-25T13:59:03</v>
      </c>
      <c r="AF99" t="s">
        <v>300</v>
      </c>
      <c r="AG99" t="str">
        <f>"aza_@mail.ru"</f>
        <v>aza_@mail.ru</v>
      </c>
      <c r="AH99" t="s">
        <v>301</v>
      </c>
      <c r="AJ99" t="s">
        <v>637</v>
      </c>
      <c r="AO99" t="s">
        <v>303</v>
      </c>
      <c r="AP99" t="s">
        <v>299</v>
      </c>
      <c r="AS99" t="s">
        <v>304</v>
      </c>
      <c r="AV99" t="s">
        <v>305</v>
      </c>
      <c r="AW99">
        <v>1</v>
      </c>
      <c r="AX99" t="s">
        <v>306</v>
      </c>
      <c r="AY99" t="s">
        <v>301</v>
      </c>
      <c r="BC99" t="s">
        <v>658</v>
      </c>
      <c r="BH99" t="s">
        <v>304</v>
      </c>
      <c r="BI99" t="s">
        <v>308</v>
      </c>
      <c r="BK99" t="s">
        <v>301</v>
      </c>
      <c r="BT99" t="s">
        <v>299</v>
      </c>
      <c r="BU99" t="s">
        <v>309</v>
      </c>
      <c r="BV99" t="s">
        <v>310</v>
      </c>
      <c r="BX99" t="s">
        <v>311</v>
      </c>
      <c r="BY99" t="s">
        <v>313</v>
      </c>
      <c r="BZ99" t="s">
        <v>301</v>
      </c>
      <c r="CA99" t="s">
        <v>314</v>
      </c>
      <c r="CB99">
        <v>3</v>
      </c>
      <c r="CD99" t="s">
        <v>315</v>
      </c>
      <c r="CE99" t="s">
        <v>316</v>
      </c>
      <c r="CF99" t="s">
        <v>304</v>
      </c>
      <c r="CI99" t="s">
        <v>311</v>
      </c>
      <c r="CJ99" t="s">
        <v>311</v>
      </c>
      <c r="CL99" t="s">
        <v>638</v>
      </c>
      <c r="CM99" t="s">
        <v>388</v>
      </c>
      <c r="CN99" t="s">
        <v>301</v>
      </c>
      <c r="CP99" t="s">
        <v>659</v>
      </c>
      <c r="CQ99" t="s">
        <v>320</v>
      </c>
      <c r="CR99" t="s">
        <v>321</v>
      </c>
      <c r="CS99" t="s">
        <v>301</v>
      </c>
      <c r="CT99" t="s">
        <v>558</v>
      </c>
      <c r="CU99" t="s">
        <v>299</v>
      </c>
      <c r="CY99" t="s">
        <v>323</v>
      </c>
      <c r="DA99" t="s">
        <v>299</v>
      </c>
      <c r="DB99" t="s">
        <v>299</v>
      </c>
      <c r="DC99" t="s">
        <v>299</v>
      </c>
      <c r="DD99" t="s">
        <v>299</v>
      </c>
      <c r="DS99" t="s">
        <v>299</v>
      </c>
      <c r="DV99" t="s">
        <v>299</v>
      </c>
      <c r="DW99" t="s">
        <v>324</v>
      </c>
      <c r="EC99" t="s">
        <v>299</v>
      </c>
      <c r="ED99" t="s">
        <v>299</v>
      </c>
      <c r="EE99" t="s">
        <v>325</v>
      </c>
      <c r="EF99" t="s">
        <v>299</v>
      </c>
      <c r="EH99" t="s">
        <v>353</v>
      </c>
      <c r="EI99" t="s">
        <v>368</v>
      </c>
      <c r="EK99" t="s">
        <v>304</v>
      </c>
      <c r="ET99" t="str">
        <f>"5"</f>
        <v>5</v>
      </c>
      <c r="EU99" t="s">
        <v>639</v>
      </c>
      <c r="EV99" s="3" t="s">
        <v>640</v>
      </c>
      <c r="EW99" s="3" t="s">
        <v>660</v>
      </c>
      <c r="FX99" t="str">
        <f>"3.21"</f>
        <v>3.21</v>
      </c>
    </row>
    <row r="100" spans="1:241">
      <c r="A100">
        <v>25406605</v>
      </c>
      <c r="B100">
        <v>9677438</v>
      </c>
      <c r="C100" t="s">
        <v>661</v>
      </c>
      <c r="D100" t="s">
        <v>662</v>
      </c>
      <c r="E100" t="s">
        <v>663</v>
      </c>
      <c r="F100" s="1">
        <v>42882</v>
      </c>
      <c r="H100" t="s">
        <v>296</v>
      </c>
      <c r="I100" t="s">
        <v>297</v>
      </c>
      <c r="J100" t="s">
        <v>298</v>
      </c>
      <c r="P100" t="s">
        <v>299</v>
      </c>
      <c r="Q100" t="str">
        <f>"КАЗАХСТАН, ТУРКЕСТАНСКАЯ ОБЛ., КАЗЫГУРТСКИЙ РАЙОН, Жанабазарский, Тилектес, 132"</f>
        <v>КАЗАХСТАН, ТУРКЕСТАНСКАЯ ОБЛ., КАЗЫГУРТСКИЙ РАЙОН, Жанабазарский, Тилектес, 132</v>
      </c>
      <c r="R100" t="str">
        <f>"ҚАЗАҚСТАН, ТҮРКІСТАН ОБЛ., ҚАЗЫҒҰРТ АУДАНЫ, Жанабазарский, Тилектес, 132"</f>
        <v>ҚАЗАҚСТАН, ТҮРКІСТАН ОБЛ., ҚАЗЫҒҰРТ АУДАНЫ, Жанабазарский, Тилектес, 132</v>
      </c>
      <c r="S100" t="str">
        <f>"Жанабазарский, Тилектес, 132"</f>
        <v>Жанабазарский, Тилектес, 132</v>
      </c>
      <c r="T100" t="str">
        <f>"Жанабазарский, Тилектес, 132"</f>
        <v>Жанабазарский, Тилектес, 132</v>
      </c>
      <c r="AB100" t="str">
        <f>"2023-06-23T00:00:00"</f>
        <v>2023-06-23T00:00:00</v>
      </c>
      <c r="AC100" t="str">
        <f>"65"</f>
        <v>65</v>
      </c>
      <c r="AD100" t="str">
        <f>"2024-09-01T11:56:33"</f>
        <v>2024-09-01T11:56:33</v>
      </c>
      <c r="AE100" t="str">
        <f>"2025-05-25T11:56:33"</f>
        <v>2025-05-25T11:56:33</v>
      </c>
      <c r="AF100" t="s">
        <v>436</v>
      </c>
      <c r="AH100" t="s">
        <v>437</v>
      </c>
      <c r="AJ100" t="s">
        <v>489</v>
      </c>
      <c r="AO100" t="s">
        <v>303</v>
      </c>
      <c r="AP100" t="s">
        <v>299</v>
      </c>
      <c r="AS100" t="s">
        <v>299</v>
      </c>
      <c r="AV100" t="s">
        <v>305</v>
      </c>
      <c r="AW100">
        <v>2</v>
      </c>
      <c r="AX100" t="s">
        <v>306</v>
      </c>
      <c r="AY100" t="s">
        <v>301</v>
      </c>
      <c r="BC100" t="s">
        <v>301</v>
      </c>
      <c r="BH100" t="s">
        <v>299</v>
      </c>
      <c r="BK100" t="s">
        <v>301</v>
      </c>
      <c r="BT100" t="s">
        <v>299</v>
      </c>
      <c r="BU100" t="s">
        <v>309</v>
      </c>
      <c r="BV100" t="s">
        <v>310</v>
      </c>
      <c r="BW100" t="s">
        <v>412</v>
      </c>
      <c r="BX100" t="s">
        <v>311</v>
      </c>
      <c r="BY100" t="s">
        <v>490</v>
      </c>
      <c r="BZ100" t="s">
        <v>301</v>
      </c>
      <c r="CD100" t="s">
        <v>316</v>
      </c>
      <c r="CF100" t="s">
        <v>299</v>
      </c>
      <c r="CK100" s="2">
        <v>45566</v>
      </c>
      <c r="CL100" t="s">
        <v>491</v>
      </c>
      <c r="CM100" t="s">
        <v>318</v>
      </c>
      <c r="CN100" t="s">
        <v>301</v>
      </c>
      <c r="CP100" t="s">
        <v>406</v>
      </c>
      <c r="CU100" t="s">
        <v>299</v>
      </c>
      <c r="CY100" t="s">
        <v>323</v>
      </c>
      <c r="DA100" t="s">
        <v>299</v>
      </c>
      <c r="DB100" t="s">
        <v>299</v>
      </c>
      <c r="DC100" t="s">
        <v>299</v>
      </c>
      <c r="DD100" t="s">
        <v>299</v>
      </c>
      <c r="DS100" t="s">
        <v>299</v>
      </c>
      <c r="DV100" t="s">
        <v>299</v>
      </c>
      <c r="DW100" t="s">
        <v>324</v>
      </c>
      <c r="EC100" t="s">
        <v>299</v>
      </c>
      <c r="ED100" t="s">
        <v>299</v>
      </c>
      <c r="EE100" t="s">
        <v>325</v>
      </c>
      <c r="EF100" t="s">
        <v>299</v>
      </c>
      <c r="EH100" t="s">
        <v>326</v>
      </c>
      <c r="EK100" t="s">
        <v>299</v>
      </c>
    </row>
    <row r="101" spans="1:241">
      <c r="A101">
        <v>30321995</v>
      </c>
      <c r="B101">
        <v>9705845</v>
      </c>
      <c r="C101" t="s">
        <v>402</v>
      </c>
      <c r="D101" t="s">
        <v>664</v>
      </c>
      <c r="E101" t="s">
        <v>665</v>
      </c>
      <c r="F101" s="1">
        <v>40119</v>
      </c>
      <c r="H101" t="s">
        <v>341</v>
      </c>
      <c r="I101" t="s">
        <v>297</v>
      </c>
      <c r="J101" t="s">
        <v>298</v>
      </c>
      <c r="P101" t="s">
        <v>299</v>
      </c>
      <c r="Q101" t="str">
        <f>"КАЗАХСТАН, ТУРКЕСТАНСКАЯ ОБЛ., КАЗЫГУРТСКИЙ РАЙОН, АУЫЛДЫҚ ОКРУГІ Жанабазарский, АУЫЛЫ Тилектес, 133"</f>
        <v>КАЗАХСТАН, ТУРКЕСТАНСКАЯ ОБЛ., КАЗЫГУРТСКИЙ РАЙОН, АУЫЛДЫҚ ОКРУГІ Жанабазарский, АУЫЛЫ Тилектес, 133</v>
      </c>
      <c r="R101" t="str">
        <f>"ҚАЗАҚСТАН, ТҮРКІСТАН ОБЛ., ҚАЗЫҒҰРТ АУДАНЫ, АУЫЛДЫҚ ОКРУГІ Жанабазарский, АУЫЛЫ Тилектес, 133"</f>
        <v>ҚАЗАҚСТАН, ТҮРКІСТАН ОБЛ., ҚАЗЫҒҰРТ АУДАНЫ, АУЫЛДЫҚ ОКРУГІ Жанабазарский, АУЫЛЫ Тилектес, 133</v>
      </c>
      <c r="S101" t="str">
        <f>"АУЫЛДЫҚ ОКРУГІ Жанабазарский, АУЫЛЫ Тилектес, 133"</f>
        <v>АУЫЛДЫҚ ОКРУГІ Жанабазарский, АУЫЛЫ Тилектес, 133</v>
      </c>
      <c r="T101" t="str">
        <f>"АУЫЛДЫҚ ОКРУГІ Жанабазарский, АУЫЛЫ Тилектес, 133"</f>
        <v>АУЫЛДЫҚ ОКРУГІ Жанабазарский, АУЫЛЫ Тилектес, 133</v>
      </c>
      <c r="AB101" t="str">
        <f>"2025-08-21T12:17:00"</f>
        <v>2025-08-21T12:17:00</v>
      </c>
      <c r="AC101" t="str">
        <f>"38"</f>
        <v>38</v>
      </c>
      <c r="AD101" t="str">
        <f>"2024-09-01T14:13:52"</f>
        <v>2024-09-01T14:13:52</v>
      </c>
      <c r="AE101" t="str">
        <f>"2025-05-25T14:13:52"</f>
        <v>2025-05-25T14:13:52</v>
      </c>
      <c r="AF101" t="s">
        <v>300</v>
      </c>
      <c r="AG101" t="str">
        <f>"dghdtg@mail.ru"</f>
        <v>dghdtg@mail.ru</v>
      </c>
      <c r="AH101" t="s">
        <v>301</v>
      </c>
      <c r="AJ101" t="s">
        <v>637</v>
      </c>
      <c r="AO101" t="s">
        <v>303</v>
      </c>
      <c r="AP101" t="s">
        <v>299</v>
      </c>
      <c r="AS101" t="s">
        <v>299</v>
      </c>
      <c r="AV101" t="s">
        <v>305</v>
      </c>
      <c r="AW101">
        <v>1</v>
      </c>
      <c r="AX101" t="s">
        <v>306</v>
      </c>
      <c r="AY101" t="s">
        <v>301</v>
      </c>
      <c r="BC101" t="s">
        <v>409</v>
      </c>
      <c r="BD101" t="str">
        <f>"236009002824"</f>
        <v>236009002824</v>
      </c>
      <c r="BE101" t="s">
        <v>410</v>
      </c>
      <c r="BF101" t="s">
        <v>411</v>
      </c>
      <c r="BG101" t="str">
        <f>"2020-09-22T09:31:03"</f>
        <v>2020-09-22T09:31:03</v>
      </c>
      <c r="BH101" t="s">
        <v>304</v>
      </c>
      <c r="BI101" t="s">
        <v>308</v>
      </c>
      <c r="BK101" t="s">
        <v>301</v>
      </c>
      <c r="BT101" t="s">
        <v>299</v>
      </c>
      <c r="BU101" t="s">
        <v>309</v>
      </c>
      <c r="BV101" t="s">
        <v>310</v>
      </c>
      <c r="BW101" t="s">
        <v>311</v>
      </c>
      <c r="BX101" t="s">
        <v>312</v>
      </c>
      <c r="BY101" t="s">
        <v>331</v>
      </c>
      <c r="BZ101" t="s">
        <v>301</v>
      </c>
      <c r="CA101" t="s">
        <v>314</v>
      </c>
      <c r="CB101">
        <v>4</v>
      </c>
      <c r="CD101" t="s">
        <v>315</v>
      </c>
      <c r="CE101" t="s">
        <v>316</v>
      </c>
      <c r="CF101" t="s">
        <v>304</v>
      </c>
      <c r="CI101" t="s">
        <v>311</v>
      </c>
      <c r="CJ101" t="s">
        <v>311</v>
      </c>
      <c r="CL101" t="s">
        <v>638</v>
      </c>
      <c r="CM101" t="s">
        <v>388</v>
      </c>
      <c r="CN101" t="s">
        <v>301</v>
      </c>
      <c r="CP101" t="s">
        <v>319</v>
      </c>
      <c r="CQ101" t="s">
        <v>320</v>
      </c>
      <c r="CR101" t="s">
        <v>321</v>
      </c>
      <c r="CS101" t="s">
        <v>566</v>
      </c>
      <c r="CT101" t="s">
        <v>666</v>
      </c>
      <c r="CU101" t="s">
        <v>299</v>
      </c>
      <c r="CY101" t="s">
        <v>323</v>
      </c>
      <c r="DA101" t="s">
        <v>299</v>
      </c>
      <c r="DB101" t="s">
        <v>299</v>
      </c>
      <c r="DC101" t="s">
        <v>299</v>
      </c>
      <c r="DD101" t="s">
        <v>299</v>
      </c>
      <c r="DS101" t="s">
        <v>299</v>
      </c>
      <c r="DV101" t="s">
        <v>299</v>
      </c>
      <c r="DW101" t="s">
        <v>324</v>
      </c>
      <c r="EC101" t="s">
        <v>299</v>
      </c>
      <c r="ED101" t="s">
        <v>299</v>
      </c>
      <c r="EE101" t="s">
        <v>325</v>
      </c>
      <c r="EF101" t="s">
        <v>299</v>
      </c>
      <c r="EH101" t="s">
        <v>326</v>
      </c>
      <c r="EK101" t="s">
        <v>304</v>
      </c>
      <c r="ET101" t="str">
        <f>"12"</f>
        <v>12</v>
      </c>
      <c r="EU101" t="s">
        <v>639</v>
      </c>
      <c r="EV101" s="3" t="s">
        <v>640</v>
      </c>
      <c r="EW101" s="3" t="s">
        <v>641</v>
      </c>
      <c r="FX101" t="str">
        <f>"4"</f>
        <v>4</v>
      </c>
    </row>
    <row r="102" spans="1:241">
      <c r="A102">
        <v>25466197</v>
      </c>
      <c r="B102">
        <v>9936413</v>
      </c>
      <c r="C102" t="s">
        <v>667</v>
      </c>
      <c r="D102" t="s">
        <v>668</v>
      </c>
      <c r="E102" t="s">
        <v>669</v>
      </c>
      <c r="F102" s="1">
        <v>43464</v>
      </c>
      <c r="H102" t="s">
        <v>341</v>
      </c>
      <c r="I102" t="s">
        <v>297</v>
      </c>
      <c r="J102" t="s">
        <v>298</v>
      </c>
      <c r="P102" t="s">
        <v>299</v>
      </c>
      <c r="Q102" t="str">
        <f>"КАЗАХСТАН, ТУРКЕСТАНСКАЯ ОБЛ., КАЗЫГУРТСКИЙ РАЙОН, -"</f>
        <v>КАЗАХСТАН, ТУРКЕСТАНСКАЯ ОБЛ., КАЗЫГУРТСКИЙ РАЙОН, -</v>
      </c>
      <c r="R102" t="str">
        <f>"ҚАЗАҚСТАН, ТҮРКІСТАН ОБЛ., ҚАЗЫҒҰРТ АУДАНЫ, -"</f>
        <v>ҚАЗАҚСТАН, ТҮРКІСТАН ОБЛ., ҚАЗЫҒҰРТ АУДАНЫ, -</v>
      </c>
      <c r="S102" t="str">
        <f>"-"</f>
        <v>-</v>
      </c>
      <c r="T102" t="str">
        <f>"-"</f>
        <v>-</v>
      </c>
      <c r="AB102" t="str">
        <f>"2024-08-28T00:00:00"</f>
        <v>2024-08-28T00:00:00</v>
      </c>
      <c r="AC102" t="str">
        <f>"44"</f>
        <v>44</v>
      </c>
      <c r="AD102" t="str">
        <f>"2024-09-01T09:33:42"</f>
        <v>2024-09-01T09:33:42</v>
      </c>
      <c r="AE102" t="str">
        <f>"2025-05-25T09:33:42"</f>
        <v>2025-05-25T09:33:42</v>
      </c>
      <c r="AF102" t="s">
        <v>436</v>
      </c>
      <c r="AH102" t="s">
        <v>400</v>
      </c>
      <c r="AJ102" t="s">
        <v>517</v>
      </c>
      <c r="AK102" t="s">
        <v>311</v>
      </c>
      <c r="AO102" t="s">
        <v>303</v>
      </c>
      <c r="AS102" t="s">
        <v>299</v>
      </c>
      <c r="AV102" t="s">
        <v>305</v>
      </c>
      <c r="AW102">
        <v>2</v>
      </c>
      <c r="AX102" t="s">
        <v>306</v>
      </c>
      <c r="AY102" t="s">
        <v>301</v>
      </c>
      <c r="BC102" t="s">
        <v>301</v>
      </c>
      <c r="BH102" t="s">
        <v>299</v>
      </c>
      <c r="BK102" t="s">
        <v>301</v>
      </c>
      <c r="BT102" t="s">
        <v>299</v>
      </c>
      <c r="BU102" t="s">
        <v>309</v>
      </c>
      <c r="BV102" t="s">
        <v>310</v>
      </c>
      <c r="BW102" t="s">
        <v>412</v>
      </c>
      <c r="BX102" t="s">
        <v>311</v>
      </c>
      <c r="BY102" t="s">
        <v>490</v>
      </c>
      <c r="BZ102" t="s">
        <v>301</v>
      </c>
      <c r="CD102" t="s">
        <v>316</v>
      </c>
      <c r="CF102" t="s">
        <v>299</v>
      </c>
      <c r="CK102">
        <v>0</v>
      </c>
      <c r="CL102" t="s">
        <v>518</v>
      </c>
      <c r="CN102" t="s">
        <v>301</v>
      </c>
      <c r="CP102" t="s">
        <v>406</v>
      </c>
      <c r="CU102" t="s">
        <v>299</v>
      </c>
      <c r="CY102" t="s">
        <v>323</v>
      </c>
      <c r="DA102" t="s">
        <v>299</v>
      </c>
      <c r="DB102" t="s">
        <v>299</v>
      </c>
      <c r="DC102" t="s">
        <v>299</v>
      </c>
      <c r="DD102" t="s">
        <v>299</v>
      </c>
      <c r="DS102" t="s">
        <v>299</v>
      </c>
      <c r="DV102" t="s">
        <v>299</v>
      </c>
      <c r="DW102" t="s">
        <v>324</v>
      </c>
      <c r="DX102" t="s">
        <v>462</v>
      </c>
      <c r="DZ102" t="str">
        <f>"51"</f>
        <v>51</v>
      </c>
      <c r="EB102" t="str">
        <f>"2024-07-18T00:00:00"</f>
        <v>2024-07-18T00:00:00</v>
      </c>
      <c r="EC102" t="s">
        <v>299</v>
      </c>
      <c r="ED102" t="s">
        <v>304</v>
      </c>
      <c r="EE102" t="s">
        <v>325</v>
      </c>
      <c r="EF102" t="s">
        <v>299</v>
      </c>
      <c r="EH102" t="s">
        <v>326</v>
      </c>
      <c r="EK102" t="s">
        <v>304</v>
      </c>
      <c r="IG102" t="s">
        <v>304</v>
      </c>
    </row>
    <row r="103" spans="1:241">
      <c r="A103">
        <v>25467085</v>
      </c>
      <c r="B103">
        <v>11701099</v>
      </c>
      <c r="C103" t="s">
        <v>392</v>
      </c>
      <c r="D103" t="s">
        <v>360</v>
      </c>
      <c r="E103" t="s">
        <v>394</v>
      </c>
      <c r="F103" s="1">
        <v>43390</v>
      </c>
      <c r="H103" t="s">
        <v>296</v>
      </c>
      <c r="I103" t="s">
        <v>297</v>
      </c>
      <c r="J103" t="s">
        <v>298</v>
      </c>
      <c r="P103" t="s">
        <v>299</v>
      </c>
      <c r="Q103" t="str">
        <f>"КАЗАХСТАН, ТУРКЕСТАНСКАЯ ОБЛ., КАЗЫГУРТСКИЙ РАЙОН, Жанабазарский, Тилектес, 21"</f>
        <v>КАЗАХСТАН, ТУРКЕСТАНСКАЯ ОБЛ., КАЗЫГУРТСКИЙ РАЙОН, Жанабазарский, Тилектес, 21</v>
      </c>
      <c r="R103" t="str">
        <f>"ҚАЗАҚСТАН, ТҮРКІСТАН ОБЛ., ҚАЗЫҒҰРТ АУДАНЫ, Жанабазарский, Тилектес, 21"</f>
        <v>ҚАЗАҚСТАН, ТҮРКІСТАН ОБЛ., ҚАЗЫҒҰРТ АУДАНЫ, Жанабазарский, Тилектес, 21</v>
      </c>
      <c r="S103" t="str">
        <f>"Жанабазарский, Тилектес, 21"</f>
        <v>Жанабазарский, Тилектес, 21</v>
      </c>
      <c r="T103" t="str">
        <f>"Жанабазарский, Тилектес, 21"</f>
        <v>Жанабазарский, Тилектес, 21</v>
      </c>
      <c r="AB103" t="str">
        <f>"2024-08-28T00:00:00"</f>
        <v>2024-08-28T00:00:00</v>
      </c>
      <c r="AC103" t="str">
        <f>"44"</f>
        <v>44</v>
      </c>
      <c r="AD103" t="str">
        <f>"2024-09-01T09:41:49"</f>
        <v>2024-09-01T09:41:49</v>
      </c>
      <c r="AE103" t="str">
        <f>"2025-05-25T09:41:49"</f>
        <v>2025-05-25T09:41:49</v>
      </c>
      <c r="AF103" t="s">
        <v>436</v>
      </c>
      <c r="AH103" t="s">
        <v>400</v>
      </c>
      <c r="AJ103" t="s">
        <v>517</v>
      </c>
      <c r="AK103" t="s">
        <v>311</v>
      </c>
      <c r="AO103" t="s">
        <v>303</v>
      </c>
      <c r="AS103" t="s">
        <v>299</v>
      </c>
      <c r="AV103" t="s">
        <v>305</v>
      </c>
      <c r="AW103">
        <v>2</v>
      </c>
      <c r="AX103" t="s">
        <v>306</v>
      </c>
      <c r="AY103" t="s">
        <v>301</v>
      </c>
      <c r="BC103" t="s">
        <v>301</v>
      </c>
      <c r="BH103" t="s">
        <v>299</v>
      </c>
      <c r="BK103" t="s">
        <v>301</v>
      </c>
      <c r="BT103" t="s">
        <v>299</v>
      </c>
      <c r="BU103" t="s">
        <v>309</v>
      </c>
      <c r="BV103" t="s">
        <v>310</v>
      </c>
      <c r="BW103" t="s">
        <v>412</v>
      </c>
      <c r="BX103" t="s">
        <v>311</v>
      </c>
      <c r="BY103" t="s">
        <v>331</v>
      </c>
      <c r="BZ103" t="s">
        <v>301</v>
      </c>
      <c r="CD103" t="s">
        <v>316</v>
      </c>
      <c r="CF103" t="s">
        <v>299</v>
      </c>
      <c r="CK103">
        <v>0</v>
      </c>
      <c r="CL103" t="s">
        <v>518</v>
      </c>
      <c r="CN103" t="s">
        <v>301</v>
      </c>
      <c r="CP103" t="s">
        <v>406</v>
      </c>
      <c r="CU103" t="s">
        <v>299</v>
      </c>
      <c r="CY103" t="s">
        <v>323</v>
      </c>
      <c r="DA103" t="s">
        <v>299</v>
      </c>
      <c r="DB103" t="s">
        <v>299</v>
      </c>
      <c r="DC103" t="s">
        <v>299</v>
      </c>
      <c r="DD103" t="s">
        <v>299</v>
      </c>
      <c r="DS103" t="s">
        <v>299</v>
      </c>
      <c r="DV103" t="s">
        <v>299</v>
      </c>
      <c r="DW103" t="s">
        <v>324</v>
      </c>
      <c r="EC103" t="s">
        <v>299</v>
      </c>
      <c r="ED103" t="s">
        <v>299</v>
      </c>
      <c r="EE103" t="s">
        <v>325</v>
      </c>
      <c r="EF103" t="s">
        <v>299</v>
      </c>
      <c r="EG103" t="s">
        <v>396</v>
      </c>
      <c r="EH103" t="s">
        <v>469</v>
      </c>
      <c r="EI103" t="s">
        <v>368</v>
      </c>
      <c r="EK103" t="s">
        <v>304</v>
      </c>
      <c r="IG103" t="s">
        <v>304</v>
      </c>
    </row>
    <row r="104" spans="1:241">
      <c r="A104">
        <v>25665272</v>
      </c>
      <c r="B104">
        <v>4864479</v>
      </c>
      <c r="C104" t="s">
        <v>670</v>
      </c>
      <c r="D104" t="s">
        <v>671</v>
      </c>
      <c r="E104" t="s">
        <v>672</v>
      </c>
      <c r="F104" s="1">
        <v>42289</v>
      </c>
      <c r="H104" t="s">
        <v>296</v>
      </c>
      <c r="I104" t="s">
        <v>297</v>
      </c>
      <c r="J104" t="s">
        <v>298</v>
      </c>
      <c r="P104" t="s">
        <v>299</v>
      </c>
      <c r="Q104" t="str">
        <f>"КАЗАХСТАН, ТУРКЕСТАНСКАЯ ОБЛ., КАЗЫГУРТСКИЙ РАЙОН, Жанабазарский, Тилектес, 61"</f>
        <v>КАЗАХСТАН, ТУРКЕСТАНСКАЯ ОБЛ., КАЗЫГУРТСКИЙ РАЙОН, Жанабазарский, Тилектес, 61</v>
      </c>
      <c r="R104" t="str">
        <f>"ҚАЗАҚСТАН, ТҮРКІСТАН ОБЛ., ҚАЗЫҒҰРТ АУДАНЫ, Жанабазарский, Тилектес, 61"</f>
        <v>ҚАЗАҚСТАН, ТҮРКІСТАН ОБЛ., ҚАЗЫҒҰРТ АУДАНЫ, Жанабазарский, Тилектес, 61</v>
      </c>
      <c r="S104" t="str">
        <f>"Жанабазарский, Тилектес, 61"</f>
        <v>Жанабазарский, Тилектес, 61</v>
      </c>
      <c r="T104" t="str">
        <f>"Жанабазарский, Тилектес, 61"</f>
        <v>Жанабазарский, Тилектес, 61</v>
      </c>
      <c r="AB104" t="str">
        <f>"2023-08-31T00:00:00"</f>
        <v>2023-08-31T00:00:00</v>
      </c>
      <c r="AC104" t="str">
        <f>"79"</f>
        <v>79</v>
      </c>
      <c r="AD104" t="str">
        <f>"2025-09-01T10:08:33"</f>
        <v>2025-09-01T10:08:33</v>
      </c>
      <c r="AE104" t="str">
        <f>"2026-05-25T10:08:33"</f>
        <v>2026-05-25T10:08:33</v>
      </c>
      <c r="AF104" t="s">
        <v>436</v>
      </c>
      <c r="AH104" t="s">
        <v>400</v>
      </c>
      <c r="AJ104" t="s">
        <v>441</v>
      </c>
      <c r="AO104" t="s">
        <v>303</v>
      </c>
      <c r="AP104" t="s">
        <v>299</v>
      </c>
      <c r="AS104" t="s">
        <v>299</v>
      </c>
      <c r="AV104" t="s">
        <v>305</v>
      </c>
      <c r="AW104">
        <v>2</v>
      </c>
      <c r="AX104" t="s">
        <v>306</v>
      </c>
      <c r="AY104" t="s">
        <v>301</v>
      </c>
      <c r="BC104" t="s">
        <v>301</v>
      </c>
      <c r="BH104" t="s">
        <v>299</v>
      </c>
      <c r="BK104" t="s">
        <v>301</v>
      </c>
      <c r="BT104" t="s">
        <v>299</v>
      </c>
      <c r="BU104" t="s">
        <v>309</v>
      </c>
      <c r="BV104" t="s">
        <v>310</v>
      </c>
      <c r="BW104" t="s">
        <v>311</v>
      </c>
      <c r="BX104" t="s">
        <v>312</v>
      </c>
      <c r="BY104" t="s">
        <v>313</v>
      </c>
      <c r="BZ104" t="s">
        <v>301</v>
      </c>
      <c r="CA104" t="s">
        <v>314</v>
      </c>
      <c r="CB104">
        <v>4</v>
      </c>
      <c r="CD104" t="s">
        <v>315</v>
      </c>
      <c r="CE104" t="s">
        <v>316</v>
      </c>
      <c r="CF104" t="s">
        <v>304</v>
      </c>
      <c r="CL104" t="s">
        <v>317</v>
      </c>
      <c r="CM104" t="s">
        <v>318</v>
      </c>
      <c r="CN104" t="s">
        <v>301</v>
      </c>
      <c r="CP104" t="s">
        <v>406</v>
      </c>
      <c r="CU104" t="s">
        <v>299</v>
      </c>
      <c r="CY104" t="s">
        <v>323</v>
      </c>
      <c r="DA104" t="s">
        <v>299</v>
      </c>
      <c r="DB104" t="s">
        <v>299</v>
      </c>
      <c r="DC104" t="s">
        <v>299</v>
      </c>
      <c r="DD104" t="s">
        <v>299</v>
      </c>
      <c r="DS104" t="s">
        <v>299</v>
      </c>
      <c r="DV104" t="s">
        <v>390</v>
      </c>
      <c r="DW104" t="s">
        <v>324</v>
      </c>
      <c r="DX104" t="s">
        <v>462</v>
      </c>
      <c r="DZ104" t="str">
        <f>"51"</f>
        <v>51</v>
      </c>
      <c r="EB104" t="str">
        <f>"2024-07-17T00:00:00"</f>
        <v>2024-07-17T00:00:00</v>
      </c>
      <c r="EC104" t="s">
        <v>299</v>
      </c>
      <c r="ED104" t="s">
        <v>304</v>
      </c>
      <c r="EE104" t="s">
        <v>325</v>
      </c>
      <c r="EF104" t="s">
        <v>299</v>
      </c>
      <c r="EH104" t="s">
        <v>353</v>
      </c>
      <c r="EI104" t="s">
        <v>368</v>
      </c>
      <c r="EK104" t="s">
        <v>299</v>
      </c>
    </row>
    <row r="105" spans="1:241">
      <c r="A105">
        <v>30563974</v>
      </c>
      <c r="B105">
        <v>12599275</v>
      </c>
      <c r="C105" t="s">
        <v>293</v>
      </c>
      <c r="D105" t="s">
        <v>398</v>
      </c>
      <c r="E105" t="s">
        <v>295</v>
      </c>
      <c r="F105" s="1">
        <v>43631</v>
      </c>
      <c r="H105" t="s">
        <v>296</v>
      </c>
      <c r="I105" t="s">
        <v>297</v>
      </c>
      <c r="J105" t="s">
        <v>298</v>
      </c>
      <c r="P105" t="s">
        <v>299</v>
      </c>
      <c r="Q105" t="str">
        <f>"КАЗАХСТАН, ТУРКЕСТАНСКАЯ ОБЛ., КАЗЫГУРТСКИЙ РАЙОН, Жанабазарский, Тилектес, 104"</f>
        <v>КАЗАХСТАН, ТУРКЕСТАНСКАЯ ОБЛ., КАЗЫГУРТСКИЙ РАЙОН, Жанабазарский, Тилектес, 104</v>
      </c>
      <c r="R105" t="str">
        <f>"ҚАЗАҚСТАН, ТҮРКІСТАН ОБЛ., ҚАЗЫҒҰРТ АУДАНЫ, Жанабазарский, Тилектес, 104"</f>
        <v>ҚАЗАҚСТАН, ТҮРКІСТАН ОБЛ., ҚАЗЫҒҰРТ АУДАНЫ, Жанабазарский, Тилектес, 104</v>
      </c>
      <c r="S105" t="str">
        <f>"Жанабазарский, Тилектес, 104"</f>
        <v>Жанабазарский, Тилектес, 104</v>
      </c>
      <c r="T105" t="str">
        <f>"Жанабазарский, Тилектес, 104"</f>
        <v>Жанабазарский, Тилектес, 104</v>
      </c>
      <c r="AB105" t="str">
        <f>"2025-08-21T00:00:00"</f>
        <v>2025-08-21T00:00:00</v>
      </c>
      <c r="AC105" t="str">
        <f>"37"</f>
        <v>37</v>
      </c>
      <c r="AD105" t="str">
        <f>"2025-09-01T12:52:18"</f>
        <v>2025-09-01T12:52:18</v>
      </c>
      <c r="AE105" t="str">
        <f>"2026-05-25T12:52:18"</f>
        <v>2026-05-25T12:52:18</v>
      </c>
      <c r="AF105" t="s">
        <v>436</v>
      </c>
      <c r="AH105" t="s">
        <v>400</v>
      </c>
      <c r="AJ105" t="s">
        <v>673</v>
      </c>
      <c r="AO105" t="s">
        <v>303</v>
      </c>
      <c r="AP105" t="s">
        <v>299</v>
      </c>
      <c r="AS105" t="s">
        <v>299</v>
      </c>
      <c r="AV105" t="s">
        <v>305</v>
      </c>
      <c r="AW105">
        <v>2</v>
      </c>
      <c r="AX105" t="s">
        <v>306</v>
      </c>
      <c r="AY105" t="s">
        <v>301</v>
      </c>
      <c r="BC105" t="s">
        <v>301</v>
      </c>
      <c r="BH105" t="s">
        <v>299</v>
      </c>
      <c r="BK105" t="s">
        <v>301</v>
      </c>
      <c r="BT105" t="s">
        <v>299</v>
      </c>
      <c r="BU105" t="s">
        <v>309</v>
      </c>
      <c r="BV105" t="s">
        <v>310</v>
      </c>
      <c r="BW105" t="s">
        <v>412</v>
      </c>
      <c r="BY105" t="s">
        <v>490</v>
      </c>
      <c r="BZ105" t="s">
        <v>301</v>
      </c>
      <c r="CD105" t="s">
        <v>316</v>
      </c>
      <c r="CF105" t="s">
        <v>299</v>
      </c>
      <c r="CK105" s="2">
        <v>45566</v>
      </c>
      <c r="CL105" t="s">
        <v>518</v>
      </c>
      <c r="CN105" t="s">
        <v>301</v>
      </c>
      <c r="CP105" t="s">
        <v>406</v>
      </c>
      <c r="CU105" t="s">
        <v>299</v>
      </c>
      <c r="CY105" t="s">
        <v>323</v>
      </c>
      <c r="DA105" t="s">
        <v>299</v>
      </c>
      <c r="DB105" t="s">
        <v>299</v>
      </c>
      <c r="DC105" t="s">
        <v>299</v>
      </c>
      <c r="DD105" t="s">
        <v>299</v>
      </c>
      <c r="DS105" t="s">
        <v>299</v>
      </c>
      <c r="DV105" t="s">
        <v>299</v>
      </c>
      <c r="DW105" t="s">
        <v>324</v>
      </c>
      <c r="EC105" t="s">
        <v>299</v>
      </c>
      <c r="ED105" t="s">
        <v>299</v>
      </c>
      <c r="EE105" t="s">
        <v>325</v>
      </c>
      <c r="EF105" t="s">
        <v>299</v>
      </c>
      <c r="EH105" t="s">
        <v>326</v>
      </c>
      <c r="EK105" t="s">
        <v>299</v>
      </c>
    </row>
    <row r="106" spans="1:241">
      <c r="A106">
        <v>27343087</v>
      </c>
      <c r="B106">
        <v>4103986</v>
      </c>
      <c r="C106" t="s">
        <v>674</v>
      </c>
      <c r="D106" t="s">
        <v>675</v>
      </c>
      <c r="E106" t="s">
        <v>676</v>
      </c>
      <c r="F106" s="1">
        <v>41192</v>
      </c>
      <c r="H106" t="s">
        <v>341</v>
      </c>
      <c r="I106" t="s">
        <v>297</v>
      </c>
      <c r="J106" t="s">
        <v>298</v>
      </c>
      <c r="P106" t="s">
        <v>299</v>
      </c>
      <c r="Q106" t="str">
        <f>"КАЗАХСТАН, ТУРКЕСТАНСКАЯ ОБЛ., КАЗЫГУРТСКИЙ РАЙОН, Жанабазарский, Тилектес, 76"</f>
        <v>КАЗАХСТАН, ТУРКЕСТАНСКАЯ ОБЛ., КАЗЫГУРТСКИЙ РАЙОН, Жанабазарский, Тилектес, 76</v>
      </c>
      <c r="R106" t="str">
        <f>"ҚАЗАҚСТАН, ТҮРКІСТАН ОБЛ., ҚАЗЫҒҰРТ АУДАНЫ, Жанабазарский, Тилектес, 76"</f>
        <v>ҚАЗАҚСТАН, ТҮРКІСТАН ОБЛ., ҚАЗЫҒҰРТ АУДАНЫ, Жанабазарский, Тилектес, 76</v>
      </c>
      <c r="S106" t="str">
        <f>"Жанабазарский, Тилектес, 76"</f>
        <v>Жанабазарский, Тилектес, 76</v>
      </c>
      <c r="T106" t="str">
        <f>"Жанабазарский, Тилектес, 76"</f>
        <v>Жанабазарский, Тилектес, 76</v>
      </c>
      <c r="AB106" t="str">
        <f>"2024-04-01T00:00:00"</f>
        <v>2024-04-01T00:00:00</v>
      </c>
      <c r="AC106" t="str">
        <f>"26"</f>
        <v>26</v>
      </c>
      <c r="AD106" t="str">
        <f>"2024-09-01T14:00:44"</f>
        <v>2024-09-01T14:00:44</v>
      </c>
      <c r="AE106" t="str">
        <f>"2025-05-25T14:00:44"</f>
        <v>2025-05-25T14:00:44</v>
      </c>
      <c r="AF106" t="s">
        <v>547</v>
      </c>
      <c r="AH106" t="s">
        <v>400</v>
      </c>
      <c r="AJ106" t="s">
        <v>363</v>
      </c>
      <c r="AO106" t="s">
        <v>364</v>
      </c>
      <c r="AS106" t="s">
        <v>304</v>
      </c>
      <c r="AV106" t="s">
        <v>305</v>
      </c>
      <c r="AW106">
        <v>1</v>
      </c>
      <c r="AX106" t="s">
        <v>306</v>
      </c>
      <c r="AY106" t="s">
        <v>301</v>
      </c>
      <c r="BC106" t="s">
        <v>301</v>
      </c>
      <c r="BH106" t="s">
        <v>299</v>
      </c>
      <c r="BK106" t="s">
        <v>301</v>
      </c>
      <c r="BT106" t="s">
        <v>299</v>
      </c>
      <c r="BU106" t="s">
        <v>309</v>
      </c>
      <c r="BV106" t="s">
        <v>310</v>
      </c>
      <c r="BX106" t="s">
        <v>312</v>
      </c>
      <c r="BY106" t="s">
        <v>313</v>
      </c>
      <c r="BZ106" t="s">
        <v>301</v>
      </c>
      <c r="CA106" t="s">
        <v>314</v>
      </c>
      <c r="CB106">
        <v>3</v>
      </c>
      <c r="CD106" t="s">
        <v>315</v>
      </c>
      <c r="CE106" t="s">
        <v>316</v>
      </c>
      <c r="CF106" t="s">
        <v>304</v>
      </c>
      <c r="CL106" t="s">
        <v>562</v>
      </c>
      <c r="CM106" t="s">
        <v>388</v>
      </c>
      <c r="CN106" t="s">
        <v>301</v>
      </c>
      <c r="CP106" t="s">
        <v>335</v>
      </c>
      <c r="CQ106" t="s">
        <v>320</v>
      </c>
      <c r="CR106" t="s">
        <v>321</v>
      </c>
      <c r="CS106" t="s">
        <v>566</v>
      </c>
      <c r="CT106" t="s">
        <v>677</v>
      </c>
      <c r="CU106" t="s">
        <v>299</v>
      </c>
      <c r="CY106" t="s">
        <v>323</v>
      </c>
      <c r="DA106" t="s">
        <v>299</v>
      </c>
      <c r="DB106" t="s">
        <v>299</v>
      </c>
      <c r="DC106" t="s">
        <v>299</v>
      </c>
      <c r="DD106" t="s">
        <v>299</v>
      </c>
      <c r="DS106" t="s">
        <v>299</v>
      </c>
      <c r="DV106" t="s">
        <v>299</v>
      </c>
      <c r="DW106" t="s">
        <v>324</v>
      </c>
      <c r="EC106" t="s">
        <v>299</v>
      </c>
      <c r="ED106" t="s">
        <v>299</v>
      </c>
      <c r="EE106" t="s">
        <v>325</v>
      </c>
      <c r="EF106" t="s">
        <v>299</v>
      </c>
      <c r="EH106" t="s">
        <v>326</v>
      </c>
      <c r="EK106" t="s">
        <v>304</v>
      </c>
    </row>
    <row r="107" spans="1:241">
      <c r="A107">
        <v>27954750</v>
      </c>
      <c r="B107">
        <v>5679290</v>
      </c>
      <c r="C107" t="s">
        <v>678</v>
      </c>
      <c r="D107" t="s">
        <v>679</v>
      </c>
      <c r="E107" t="s">
        <v>680</v>
      </c>
      <c r="F107" s="1">
        <v>39643</v>
      </c>
      <c r="H107" t="s">
        <v>341</v>
      </c>
      <c r="I107" t="s">
        <v>297</v>
      </c>
      <c r="J107" t="s">
        <v>298</v>
      </c>
      <c r="P107" t="s">
        <v>299</v>
      </c>
      <c r="AB107" t="str">
        <f>"2024-08-16T22:56:00"</f>
        <v>2024-08-16T22:56:00</v>
      </c>
      <c r="AC107" t="str">
        <f>"41"</f>
        <v>41</v>
      </c>
      <c r="AD107" t="str">
        <f>"2024-09-01T12:36:34"</f>
        <v>2024-09-01T12:36:34</v>
      </c>
      <c r="AE107" t="str">
        <f>"2025-05-25T12:36:34"</f>
        <v>2025-05-25T12:36:34</v>
      </c>
      <c r="AF107" t="s">
        <v>300</v>
      </c>
      <c r="AG107" t="str">
        <f>"bfkutjan.08@mail.ru"</f>
        <v>bfkutjan.08@mail.ru</v>
      </c>
      <c r="AH107" t="s">
        <v>301</v>
      </c>
      <c r="AJ107" t="s">
        <v>557</v>
      </c>
      <c r="AO107" t="s">
        <v>303</v>
      </c>
      <c r="AS107" t="s">
        <v>299</v>
      </c>
      <c r="AV107" t="s">
        <v>305</v>
      </c>
      <c r="AW107">
        <v>1</v>
      </c>
      <c r="AX107" t="s">
        <v>306</v>
      </c>
      <c r="AY107" t="s">
        <v>301</v>
      </c>
      <c r="BC107" t="s">
        <v>307</v>
      </c>
      <c r="BH107" t="s">
        <v>304</v>
      </c>
      <c r="BI107" t="s">
        <v>308</v>
      </c>
      <c r="BK107" t="s">
        <v>301</v>
      </c>
      <c r="BT107" t="s">
        <v>299</v>
      </c>
      <c r="BU107" t="s">
        <v>309</v>
      </c>
      <c r="BV107" t="s">
        <v>310</v>
      </c>
      <c r="BX107" t="s">
        <v>311</v>
      </c>
      <c r="BY107" t="s">
        <v>331</v>
      </c>
      <c r="BZ107" t="s">
        <v>301</v>
      </c>
      <c r="CA107" t="s">
        <v>314</v>
      </c>
      <c r="CB107">
        <v>4</v>
      </c>
      <c r="CD107" t="s">
        <v>315</v>
      </c>
      <c r="CE107" t="s">
        <v>316</v>
      </c>
      <c r="CF107" t="s">
        <v>299</v>
      </c>
      <c r="CI107" t="s">
        <v>311</v>
      </c>
      <c r="CJ107" t="s">
        <v>311</v>
      </c>
      <c r="CL107" t="s">
        <v>317</v>
      </c>
      <c r="CM107" t="s">
        <v>318</v>
      </c>
      <c r="CN107" t="s">
        <v>301</v>
      </c>
      <c r="CP107" t="s">
        <v>335</v>
      </c>
      <c r="CQ107" t="s">
        <v>320</v>
      </c>
      <c r="CR107" t="s">
        <v>321</v>
      </c>
      <c r="CS107" t="s">
        <v>301</v>
      </c>
      <c r="CT107" t="s">
        <v>558</v>
      </c>
      <c r="CU107" t="s">
        <v>299</v>
      </c>
      <c r="CY107" t="s">
        <v>323</v>
      </c>
      <c r="DA107" t="s">
        <v>299</v>
      </c>
      <c r="DB107" t="s">
        <v>299</v>
      </c>
      <c r="DC107" t="s">
        <v>299</v>
      </c>
      <c r="DD107" t="s">
        <v>299</v>
      </c>
      <c r="DS107" t="s">
        <v>299</v>
      </c>
      <c r="DV107" t="s">
        <v>299</v>
      </c>
      <c r="DW107" t="s">
        <v>324</v>
      </c>
      <c r="EC107" t="s">
        <v>299</v>
      </c>
      <c r="ED107" t="s">
        <v>299</v>
      </c>
      <c r="EE107" t="s">
        <v>325</v>
      </c>
      <c r="EF107" t="s">
        <v>299</v>
      </c>
      <c r="EH107" t="s">
        <v>326</v>
      </c>
      <c r="EK107" t="s">
        <v>304</v>
      </c>
      <c r="ET107" t="str">
        <f>"2"</f>
        <v>2</v>
      </c>
    </row>
    <row r="108" spans="1:241">
      <c r="A108">
        <v>27954752</v>
      </c>
      <c r="B108">
        <v>5679380</v>
      </c>
      <c r="C108" t="s">
        <v>473</v>
      </c>
      <c r="D108" t="s">
        <v>681</v>
      </c>
      <c r="E108" t="s">
        <v>682</v>
      </c>
      <c r="F108" s="1">
        <v>39634</v>
      </c>
      <c r="H108" t="s">
        <v>341</v>
      </c>
      <c r="I108" t="s">
        <v>297</v>
      </c>
      <c r="J108" t="s">
        <v>298</v>
      </c>
      <c r="P108" t="s">
        <v>299</v>
      </c>
      <c r="Q108" t="str">
        <f>"КАЗАХСТАН, ТУРКЕСТАНСКАЯ ОБЛ., КАЗЫГУРТСКИЙ РАЙОН, Жанабазарский, Тилектес, 45"</f>
        <v>КАЗАХСТАН, ТУРКЕСТАНСКАЯ ОБЛ., КАЗЫГУРТСКИЙ РАЙОН, Жанабазарский, Тилектес, 45</v>
      </c>
      <c r="R108" t="str">
        <f>"ҚАЗАҚСТАН, ТҮРКІСТАН ОБЛ., ҚАЗЫҒҰРТ АУДАНЫ, Жанабазарский, Тилектес, 45"</f>
        <v>ҚАЗАҚСТАН, ТҮРКІСТАН ОБЛ., ҚАЗЫҒҰРТ АУДАНЫ, Жанабазарский, Тилектес, 45</v>
      </c>
      <c r="S108" t="str">
        <f>"Жанабазарский, Тилектес, 45"</f>
        <v>Жанабазарский, Тилектес, 45</v>
      </c>
      <c r="T108" t="str">
        <f>"Жанабазарский, Тилектес, 45"</f>
        <v>Жанабазарский, Тилектес, 45</v>
      </c>
      <c r="AB108" t="str">
        <f>"2024-08-16T22:56:00"</f>
        <v>2024-08-16T22:56:00</v>
      </c>
      <c r="AC108" t="str">
        <f>"41"</f>
        <v>41</v>
      </c>
      <c r="AD108" t="str">
        <f>"2024-09-01T12:36:20"</f>
        <v>2024-09-01T12:36:20</v>
      </c>
      <c r="AE108" t="str">
        <f>"2025-05-25T12:36:20"</f>
        <v>2025-05-25T12:36:20</v>
      </c>
      <c r="AF108" t="s">
        <v>300</v>
      </c>
      <c r="AG108" t="str">
        <f>"bak8@mail.ru"</f>
        <v>bak8@mail.ru</v>
      </c>
      <c r="AH108" t="s">
        <v>301</v>
      </c>
      <c r="AJ108" t="s">
        <v>557</v>
      </c>
      <c r="AO108" t="s">
        <v>303</v>
      </c>
      <c r="AS108" t="s">
        <v>299</v>
      </c>
      <c r="AV108" t="s">
        <v>305</v>
      </c>
      <c r="AW108">
        <v>1</v>
      </c>
      <c r="AX108" t="s">
        <v>306</v>
      </c>
      <c r="AY108" t="s">
        <v>301</v>
      </c>
      <c r="BC108" t="s">
        <v>301</v>
      </c>
      <c r="BH108" t="s">
        <v>299</v>
      </c>
      <c r="BK108" t="s">
        <v>301</v>
      </c>
      <c r="BT108" t="s">
        <v>299</v>
      </c>
      <c r="BU108" t="s">
        <v>309</v>
      </c>
      <c r="BV108" t="s">
        <v>310</v>
      </c>
      <c r="BW108" t="s">
        <v>311</v>
      </c>
      <c r="BX108" t="s">
        <v>312</v>
      </c>
      <c r="BY108" t="s">
        <v>313</v>
      </c>
      <c r="BZ108" t="s">
        <v>301</v>
      </c>
      <c r="CA108" t="s">
        <v>314</v>
      </c>
      <c r="CB108">
        <v>3</v>
      </c>
      <c r="CD108" t="s">
        <v>315</v>
      </c>
      <c r="CE108" t="s">
        <v>316</v>
      </c>
      <c r="CF108" t="s">
        <v>299</v>
      </c>
      <c r="CI108" t="s">
        <v>311</v>
      </c>
      <c r="CJ108" t="s">
        <v>311</v>
      </c>
      <c r="CL108" t="s">
        <v>317</v>
      </c>
      <c r="CM108" t="s">
        <v>318</v>
      </c>
      <c r="CN108" t="s">
        <v>301</v>
      </c>
      <c r="CP108" t="s">
        <v>319</v>
      </c>
      <c r="CQ108" t="s">
        <v>336</v>
      </c>
      <c r="CR108" t="s">
        <v>321</v>
      </c>
      <c r="CS108" t="s">
        <v>301</v>
      </c>
      <c r="CT108" t="s">
        <v>558</v>
      </c>
      <c r="CU108" t="s">
        <v>299</v>
      </c>
      <c r="CY108" t="s">
        <v>585</v>
      </c>
      <c r="CZ108" t="s">
        <v>586</v>
      </c>
      <c r="DA108" t="s">
        <v>299</v>
      </c>
      <c r="DB108" t="s">
        <v>299</v>
      </c>
      <c r="DC108" t="s">
        <v>299</v>
      </c>
      <c r="DD108" t="s">
        <v>299</v>
      </c>
      <c r="DS108" t="s">
        <v>299</v>
      </c>
      <c r="DV108" t="s">
        <v>299</v>
      </c>
      <c r="DW108" t="s">
        <v>324</v>
      </c>
      <c r="EC108" t="s">
        <v>299</v>
      </c>
      <c r="ED108" t="s">
        <v>299</v>
      </c>
      <c r="EE108" t="s">
        <v>325</v>
      </c>
      <c r="EF108" t="s">
        <v>299</v>
      </c>
      <c r="EH108" t="s">
        <v>326</v>
      </c>
      <c r="EK108" t="s">
        <v>304</v>
      </c>
      <c r="ET108" t="str">
        <f>"13"</f>
        <v>13</v>
      </c>
    </row>
    <row r="109" spans="1:241">
      <c r="A109">
        <v>27954756</v>
      </c>
      <c r="B109">
        <v>5679600</v>
      </c>
      <c r="C109" t="s">
        <v>683</v>
      </c>
      <c r="D109" t="s">
        <v>684</v>
      </c>
      <c r="E109" t="s">
        <v>685</v>
      </c>
      <c r="F109" s="1">
        <v>40012</v>
      </c>
      <c r="H109" t="s">
        <v>341</v>
      </c>
      <c r="I109" t="s">
        <v>297</v>
      </c>
      <c r="J109" t="s">
        <v>298</v>
      </c>
      <c r="P109" t="s">
        <v>299</v>
      </c>
      <c r="Q109" t="str">
        <f>"КАЗАХСТАН, ТУРКЕСТАНСКАЯ ОБЛ., САРЫАГАШСКИЙ РАЙОН, С.КОШКАРАТА, -, -"</f>
        <v>КАЗАХСТАН, ТУРКЕСТАНСКАЯ ОБЛ., САРЫАГАШСКИЙ РАЙОН, С.КОШКАРАТА, -, -</v>
      </c>
      <c r="R109" t="str">
        <f>"ҚАЗАҚСТАН, ТҮРКІСТАН ОБЛ., САРЫАҒАШ АУДАНЫ, С.КОШКАРАТА, -, -"</f>
        <v>ҚАЗАҚСТАН, ТҮРКІСТАН ОБЛ., САРЫАҒАШ АУДАНЫ, С.КОШКАРАТА, -, -</v>
      </c>
      <c r="S109" t="str">
        <f>"С.КОШКАРАТА, -, -"</f>
        <v>С.КОШКАРАТА, -, -</v>
      </c>
      <c r="T109" t="str">
        <f>"С.КОШКАРАТА, -, -"</f>
        <v>С.КОШКАРАТА, -, -</v>
      </c>
      <c r="AB109" t="str">
        <f>"2024-08-16T22:56:00"</f>
        <v>2024-08-16T22:56:00</v>
      </c>
      <c r="AC109" t="str">
        <f>"41"</f>
        <v>41</v>
      </c>
      <c r="AD109" t="str">
        <f>"2024-09-01T12:41:05"</f>
        <v>2024-09-01T12:41:05</v>
      </c>
      <c r="AE109" t="str">
        <f>"2025-05-25T12:41:05"</f>
        <v>2025-05-25T12:41:05</v>
      </c>
      <c r="AF109" t="s">
        <v>300</v>
      </c>
      <c r="AG109" t="str">
        <f>"ali@mail.ru"</f>
        <v>ali@mail.ru</v>
      </c>
      <c r="AH109" t="s">
        <v>301</v>
      </c>
      <c r="AJ109" t="s">
        <v>557</v>
      </c>
      <c r="AO109" t="s">
        <v>303</v>
      </c>
      <c r="AS109" t="s">
        <v>299</v>
      </c>
      <c r="AV109" t="s">
        <v>305</v>
      </c>
      <c r="AW109">
        <v>1</v>
      </c>
      <c r="AX109" t="s">
        <v>306</v>
      </c>
      <c r="AY109" t="s">
        <v>301</v>
      </c>
      <c r="BC109" t="s">
        <v>650</v>
      </c>
      <c r="BD109" t="str">
        <f>"236006002551"</f>
        <v>236006002551</v>
      </c>
      <c r="BE109" t="s">
        <v>410</v>
      </c>
      <c r="BF109" t="s">
        <v>411</v>
      </c>
      <c r="BG109" t="str">
        <f>"2020-11-04T10:21:39"</f>
        <v>2020-11-04T10:21:39</v>
      </c>
      <c r="BH109" t="s">
        <v>304</v>
      </c>
      <c r="BI109" t="s">
        <v>651</v>
      </c>
      <c r="BJ109" t="str">
        <f>"3596481"</f>
        <v>3596481</v>
      </c>
      <c r="BK109" t="s">
        <v>301</v>
      </c>
      <c r="BT109" t="s">
        <v>299</v>
      </c>
      <c r="BU109" t="s">
        <v>309</v>
      </c>
      <c r="BV109" t="s">
        <v>310</v>
      </c>
      <c r="BW109" t="s">
        <v>311</v>
      </c>
      <c r="BX109" t="s">
        <v>312</v>
      </c>
      <c r="BY109" t="s">
        <v>313</v>
      </c>
      <c r="BZ109" t="s">
        <v>301</v>
      </c>
      <c r="CA109" t="s">
        <v>314</v>
      </c>
      <c r="CB109">
        <v>3</v>
      </c>
      <c r="CD109" t="s">
        <v>315</v>
      </c>
      <c r="CE109" t="s">
        <v>316</v>
      </c>
      <c r="CF109" t="s">
        <v>299</v>
      </c>
      <c r="CI109" t="s">
        <v>311</v>
      </c>
      <c r="CJ109" t="s">
        <v>311</v>
      </c>
      <c r="CL109" t="s">
        <v>317</v>
      </c>
      <c r="CM109" t="s">
        <v>318</v>
      </c>
      <c r="CN109" t="s">
        <v>301</v>
      </c>
      <c r="CP109" t="s">
        <v>319</v>
      </c>
      <c r="CQ109" t="s">
        <v>320</v>
      </c>
      <c r="CR109" t="s">
        <v>686</v>
      </c>
      <c r="CS109" t="s">
        <v>301</v>
      </c>
      <c r="CT109" t="s">
        <v>558</v>
      </c>
      <c r="CU109" t="s">
        <v>299</v>
      </c>
      <c r="CY109" t="s">
        <v>323</v>
      </c>
      <c r="DA109" t="s">
        <v>299</v>
      </c>
      <c r="DB109" t="s">
        <v>299</v>
      </c>
      <c r="DC109" t="s">
        <v>299</v>
      </c>
      <c r="DD109" t="s">
        <v>299</v>
      </c>
      <c r="DS109" t="s">
        <v>299</v>
      </c>
      <c r="DV109" t="s">
        <v>299</v>
      </c>
      <c r="DW109" t="s">
        <v>324</v>
      </c>
      <c r="EC109" t="s">
        <v>299</v>
      </c>
      <c r="ED109" t="s">
        <v>299</v>
      </c>
      <c r="EE109" t="s">
        <v>325</v>
      </c>
      <c r="EF109" t="s">
        <v>299</v>
      </c>
      <c r="EH109" t="s">
        <v>353</v>
      </c>
      <c r="EI109" t="s">
        <v>368</v>
      </c>
      <c r="EK109" t="s">
        <v>299</v>
      </c>
      <c r="ET109" t="str">
        <f>"6"</f>
        <v>6</v>
      </c>
    </row>
    <row r="110" spans="1:241">
      <c r="A110">
        <v>30565259</v>
      </c>
      <c r="B110">
        <v>9812984</v>
      </c>
      <c r="C110" t="s">
        <v>433</v>
      </c>
      <c r="D110" t="s">
        <v>503</v>
      </c>
      <c r="E110" t="s">
        <v>435</v>
      </c>
      <c r="F110" s="1">
        <v>43579</v>
      </c>
      <c r="H110" t="s">
        <v>296</v>
      </c>
      <c r="I110" t="s">
        <v>297</v>
      </c>
      <c r="J110" t="s">
        <v>298</v>
      </c>
      <c r="P110" t="s">
        <v>299</v>
      </c>
      <c r="Q110" t="str">
        <f>"КАЗАХСТАН, ТУРКЕСТАНСКАЯ ОБЛ., КАЗЫГУРТСКИЙ РАЙОН, ЖАҢАБАЗАР, 105"</f>
        <v>КАЗАХСТАН, ТУРКЕСТАНСКАЯ ОБЛ., КАЗЫГУРТСКИЙ РАЙОН, ЖАҢАБАЗАР, 105</v>
      </c>
      <c r="R110" t="str">
        <f>"ҚАЗАҚСТАН, ТҮРКІСТАН ОБЛ., ҚАЗЫҒҰРТ АУДАНЫ, ЖАҢАБАЗАР, 105"</f>
        <v>ҚАЗАҚСТАН, ТҮРКІСТАН ОБЛ., ҚАЗЫҒҰРТ АУДАНЫ, ЖАҢАБАЗАР, 105</v>
      </c>
      <c r="S110" t="str">
        <f>"ЖАҢАБАЗАР, 105"</f>
        <v>ЖАҢАБАЗАР, 105</v>
      </c>
      <c r="T110" t="str">
        <f>"ЖАҢАБАЗАР, 105"</f>
        <v>ЖАҢАБАЗАР, 105</v>
      </c>
      <c r="AB110" t="str">
        <f>"2025-08-21T00:00:00"</f>
        <v>2025-08-21T00:00:00</v>
      </c>
      <c r="AC110" t="str">
        <f>"37"</f>
        <v>37</v>
      </c>
      <c r="AD110" t="str">
        <f>"2025-09-01T12:56:20"</f>
        <v>2025-09-01T12:56:20</v>
      </c>
      <c r="AE110" t="str">
        <f>"2026-05-25T12:56:20"</f>
        <v>2026-05-25T12:56:20</v>
      </c>
      <c r="AF110" t="s">
        <v>436</v>
      </c>
      <c r="AH110" t="s">
        <v>437</v>
      </c>
      <c r="AJ110" t="s">
        <v>673</v>
      </c>
      <c r="AO110" t="s">
        <v>303</v>
      </c>
      <c r="AP110" t="s">
        <v>299</v>
      </c>
      <c r="AS110" t="s">
        <v>299</v>
      </c>
      <c r="AV110" t="s">
        <v>305</v>
      </c>
      <c r="AW110">
        <v>2</v>
      </c>
      <c r="AX110" t="s">
        <v>306</v>
      </c>
      <c r="AY110" t="s">
        <v>301</v>
      </c>
      <c r="BC110" t="s">
        <v>301</v>
      </c>
      <c r="BH110" t="s">
        <v>299</v>
      </c>
      <c r="BK110" t="s">
        <v>301</v>
      </c>
      <c r="BT110" t="s">
        <v>299</v>
      </c>
      <c r="BU110" t="s">
        <v>309</v>
      </c>
      <c r="BV110" t="s">
        <v>310</v>
      </c>
      <c r="BW110" t="s">
        <v>412</v>
      </c>
      <c r="BY110" t="s">
        <v>490</v>
      </c>
      <c r="BZ110" t="s">
        <v>301</v>
      </c>
      <c r="CD110" t="s">
        <v>316</v>
      </c>
      <c r="CF110" t="s">
        <v>299</v>
      </c>
      <c r="CK110" s="2">
        <v>45566</v>
      </c>
      <c r="CL110" t="s">
        <v>518</v>
      </c>
      <c r="CN110" t="s">
        <v>301</v>
      </c>
      <c r="CP110" t="s">
        <v>406</v>
      </c>
      <c r="CU110" t="s">
        <v>299</v>
      </c>
      <c r="CY110" t="s">
        <v>323</v>
      </c>
      <c r="DA110" t="s">
        <v>299</v>
      </c>
      <c r="DB110" t="s">
        <v>299</v>
      </c>
      <c r="DC110" t="s">
        <v>299</v>
      </c>
      <c r="DD110" t="s">
        <v>299</v>
      </c>
      <c r="DS110" t="s">
        <v>299</v>
      </c>
      <c r="DV110" t="s">
        <v>299</v>
      </c>
      <c r="DW110" t="s">
        <v>324</v>
      </c>
      <c r="EC110" t="s">
        <v>299</v>
      </c>
      <c r="ED110" t="s">
        <v>299</v>
      </c>
      <c r="EE110" t="s">
        <v>325</v>
      </c>
      <c r="EF110" t="s">
        <v>299</v>
      </c>
      <c r="EH110" t="s">
        <v>326</v>
      </c>
      <c r="EK110" t="s">
        <v>304</v>
      </c>
    </row>
    <row r="111" spans="1:241">
      <c r="A111">
        <v>27954759</v>
      </c>
      <c r="B111">
        <v>5679683</v>
      </c>
      <c r="C111" t="s">
        <v>379</v>
      </c>
      <c r="D111" t="s">
        <v>687</v>
      </c>
      <c r="E111" t="s">
        <v>688</v>
      </c>
      <c r="F111" s="1">
        <v>40011</v>
      </c>
      <c r="H111" t="s">
        <v>296</v>
      </c>
      <c r="I111" t="s">
        <v>297</v>
      </c>
      <c r="J111" t="s">
        <v>298</v>
      </c>
      <c r="P111" t="s">
        <v>299</v>
      </c>
      <c r="Q111" t="str">
        <f>"КАЗАХСТАН, ТУРКЕСТАНСКАЯ ОБЛ., КАЗЫГУРТСКИЙ РАЙОН, Жанабазарский, Тилектес, 58"</f>
        <v>КАЗАХСТАН, ТУРКЕСТАНСКАЯ ОБЛ., КАЗЫГУРТСКИЙ РАЙОН, Жанабазарский, Тилектес, 58</v>
      </c>
      <c r="R111" t="str">
        <f>"ҚАЗАҚСТАН, ТҮРКІСТАН ОБЛ., ҚАЗЫҒҰРТ АУДАНЫ, Жанабазарский, Тилектес, 58"</f>
        <v>ҚАЗАҚСТАН, ТҮРКІСТАН ОБЛ., ҚАЗЫҒҰРТ АУДАНЫ, Жанабазарский, Тилектес, 58</v>
      </c>
      <c r="S111" t="str">
        <f>"Жанабазарский, Тилектес, 58"</f>
        <v>Жанабазарский, Тилектес, 58</v>
      </c>
      <c r="T111" t="str">
        <f>"Жанабазарский, Тилектес, 58"</f>
        <v>Жанабазарский, Тилектес, 58</v>
      </c>
      <c r="AB111" t="str">
        <f>"2024-08-16T22:56:00"</f>
        <v>2024-08-16T22:56:00</v>
      </c>
      <c r="AC111" t="str">
        <f>"41"</f>
        <v>41</v>
      </c>
      <c r="AD111" t="str">
        <f>"2024-09-01T12:41:24"</f>
        <v>2024-09-01T12:41:24</v>
      </c>
      <c r="AE111" t="str">
        <f>"2025-05-25T12:41:24"</f>
        <v>2025-05-25T12:41:24</v>
      </c>
      <c r="AF111" t="s">
        <v>300</v>
      </c>
      <c r="AG111" t="str">
        <f>"ali@mail.ru"</f>
        <v>ali@mail.ru</v>
      </c>
      <c r="AH111" t="s">
        <v>301</v>
      </c>
      <c r="AJ111" t="s">
        <v>557</v>
      </c>
      <c r="AO111" t="s">
        <v>303</v>
      </c>
      <c r="AS111" t="s">
        <v>299</v>
      </c>
      <c r="AV111" t="s">
        <v>305</v>
      </c>
      <c r="AW111">
        <v>1</v>
      </c>
      <c r="AX111" t="s">
        <v>306</v>
      </c>
      <c r="AY111" t="s">
        <v>301</v>
      </c>
      <c r="BC111" t="s">
        <v>307</v>
      </c>
      <c r="BH111" t="s">
        <v>304</v>
      </c>
      <c r="BI111" t="s">
        <v>308</v>
      </c>
      <c r="BK111" t="s">
        <v>301</v>
      </c>
      <c r="BT111" t="s">
        <v>299</v>
      </c>
      <c r="BU111" t="s">
        <v>309</v>
      </c>
      <c r="BV111" t="s">
        <v>310</v>
      </c>
      <c r="BX111" t="s">
        <v>311</v>
      </c>
      <c r="BY111" t="s">
        <v>313</v>
      </c>
      <c r="BZ111" t="s">
        <v>301</v>
      </c>
      <c r="CA111" t="s">
        <v>314</v>
      </c>
      <c r="CB111">
        <v>3</v>
      </c>
      <c r="CD111" t="s">
        <v>315</v>
      </c>
      <c r="CE111" t="s">
        <v>316</v>
      </c>
      <c r="CF111" t="s">
        <v>299</v>
      </c>
      <c r="CI111" t="s">
        <v>311</v>
      </c>
      <c r="CJ111" t="s">
        <v>311</v>
      </c>
      <c r="CL111" t="s">
        <v>317</v>
      </c>
      <c r="CM111" t="s">
        <v>318</v>
      </c>
      <c r="CN111" t="s">
        <v>301</v>
      </c>
      <c r="CP111" t="s">
        <v>319</v>
      </c>
      <c r="CQ111" t="s">
        <v>320</v>
      </c>
      <c r="CR111" t="s">
        <v>321</v>
      </c>
      <c r="CS111" t="s">
        <v>301</v>
      </c>
      <c r="CT111" t="s">
        <v>558</v>
      </c>
      <c r="CU111" t="s">
        <v>299</v>
      </c>
      <c r="CY111" t="s">
        <v>323</v>
      </c>
      <c r="DA111" t="s">
        <v>299</v>
      </c>
      <c r="DB111" t="s">
        <v>299</v>
      </c>
      <c r="DC111" t="s">
        <v>299</v>
      </c>
      <c r="DD111" t="s">
        <v>299</v>
      </c>
      <c r="DS111" t="s">
        <v>299</v>
      </c>
      <c r="DV111" t="s">
        <v>299</v>
      </c>
      <c r="DW111" t="s">
        <v>324</v>
      </c>
      <c r="EC111" t="s">
        <v>299</v>
      </c>
      <c r="ED111" t="s">
        <v>299</v>
      </c>
      <c r="EE111" t="s">
        <v>325</v>
      </c>
      <c r="EF111" t="s">
        <v>299</v>
      </c>
      <c r="EH111" t="s">
        <v>353</v>
      </c>
      <c r="EI111" t="s">
        <v>368</v>
      </c>
      <c r="EK111" t="s">
        <v>299</v>
      </c>
      <c r="ET111" t="str">
        <f>"12"</f>
        <v>12</v>
      </c>
    </row>
    <row r="112" spans="1:241">
      <c r="A112">
        <v>27954762</v>
      </c>
      <c r="B112">
        <v>5679534</v>
      </c>
      <c r="C112" t="s">
        <v>444</v>
      </c>
      <c r="D112" t="s">
        <v>689</v>
      </c>
      <c r="E112" t="s">
        <v>416</v>
      </c>
      <c r="F112" s="1">
        <v>39971</v>
      </c>
      <c r="H112" t="s">
        <v>296</v>
      </c>
      <c r="I112" t="s">
        <v>297</v>
      </c>
      <c r="J112" t="s">
        <v>298</v>
      </c>
      <c r="P112" t="s">
        <v>299</v>
      </c>
      <c r="Q112" t="str">
        <f>"КАЗАХСТАН, ТУРКЕСТАНСКАЯ ОБЛ., КАЗЫГУРТСКИЙ РАЙОН, Жанабазарский, Тилектес, 55"</f>
        <v>КАЗАХСТАН, ТУРКЕСТАНСКАЯ ОБЛ., КАЗЫГУРТСКИЙ РАЙОН, Жанабазарский, Тилектес, 55</v>
      </c>
      <c r="R112" t="str">
        <f>"ҚАЗАҚСТАН, ТҮРКІСТАН ОБЛ., ҚАЗЫҒҰРТ АУДАНЫ, Жанабазарский, Тилектес, 55"</f>
        <v>ҚАЗАҚСТАН, ТҮРКІСТАН ОБЛ., ҚАЗЫҒҰРТ АУДАНЫ, Жанабазарский, Тилектес, 55</v>
      </c>
      <c r="S112" t="str">
        <f>"Жанабазарский, Тилектес, 55"</f>
        <v>Жанабазарский, Тилектес, 55</v>
      </c>
      <c r="T112" t="str">
        <f>"Жанабазарский, Тилектес, 55"</f>
        <v>Жанабазарский, Тилектес, 55</v>
      </c>
      <c r="AB112" t="str">
        <f>"2024-08-16T22:56:00"</f>
        <v>2024-08-16T22:56:00</v>
      </c>
      <c r="AC112" t="str">
        <f>"41"</f>
        <v>41</v>
      </c>
      <c r="AD112" t="str">
        <f>"2024-09-01T12:43:57"</f>
        <v>2024-09-01T12:43:57</v>
      </c>
      <c r="AE112" t="str">
        <f>"2025-05-25T12:43:57"</f>
        <v>2025-05-25T12:43:57</v>
      </c>
      <c r="AF112" t="s">
        <v>436</v>
      </c>
      <c r="AG112" t="str">
        <f>"ali@mail.ru"</f>
        <v>ali@mail.ru</v>
      </c>
      <c r="AH112" t="s">
        <v>301</v>
      </c>
      <c r="AJ112" t="s">
        <v>557</v>
      </c>
      <c r="AO112" t="s">
        <v>303</v>
      </c>
      <c r="AS112" t="s">
        <v>299</v>
      </c>
      <c r="AV112" t="s">
        <v>305</v>
      </c>
      <c r="AW112">
        <v>1</v>
      </c>
      <c r="AX112" t="s">
        <v>306</v>
      </c>
      <c r="AY112" t="s">
        <v>301</v>
      </c>
      <c r="BC112" t="s">
        <v>301</v>
      </c>
      <c r="BH112" t="s">
        <v>299</v>
      </c>
      <c r="BK112" t="s">
        <v>301</v>
      </c>
      <c r="BT112" t="s">
        <v>299</v>
      </c>
      <c r="BU112" t="s">
        <v>309</v>
      </c>
      <c r="BV112" t="s">
        <v>310</v>
      </c>
      <c r="BX112" t="s">
        <v>312</v>
      </c>
      <c r="BY112" t="s">
        <v>313</v>
      </c>
      <c r="BZ112" t="s">
        <v>301</v>
      </c>
      <c r="CA112" t="s">
        <v>314</v>
      </c>
      <c r="CB112">
        <v>3</v>
      </c>
      <c r="CD112" t="s">
        <v>315</v>
      </c>
      <c r="CE112" t="s">
        <v>316</v>
      </c>
      <c r="CF112" t="s">
        <v>304</v>
      </c>
      <c r="CL112" t="s">
        <v>317</v>
      </c>
      <c r="CM112" t="s">
        <v>318</v>
      </c>
      <c r="CN112" t="s">
        <v>301</v>
      </c>
      <c r="CP112" t="s">
        <v>319</v>
      </c>
      <c r="CQ112" t="s">
        <v>320</v>
      </c>
      <c r="CR112" t="s">
        <v>321</v>
      </c>
      <c r="CS112" t="s">
        <v>301</v>
      </c>
      <c r="CT112" t="s">
        <v>558</v>
      </c>
      <c r="CU112" t="s">
        <v>299</v>
      </c>
      <c r="CY112" t="s">
        <v>323</v>
      </c>
      <c r="DA112" t="s">
        <v>299</v>
      </c>
      <c r="DB112" t="s">
        <v>299</v>
      </c>
      <c r="DC112" t="s">
        <v>299</v>
      </c>
      <c r="DD112" t="s">
        <v>299</v>
      </c>
      <c r="DS112" t="s">
        <v>299</v>
      </c>
      <c r="DV112" t="s">
        <v>299</v>
      </c>
      <c r="DW112" t="s">
        <v>324</v>
      </c>
      <c r="EC112" t="s">
        <v>299</v>
      </c>
      <c r="ED112" t="s">
        <v>299</v>
      </c>
      <c r="EE112" t="s">
        <v>325</v>
      </c>
      <c r="EF112" t="s">
        <v>299</v>
      </c>
      <c r="EH112" t="s">
        <v>326</v>
      </c>
      <c r="EK112" t="s">
        <v>304</v>
      </c>
      <c r="ET112" t="str">
        <f>"2"</f>
        <v>2</v>
      </c>
    </row>
    <row r="113" spans="1:180">
      <c r="A113">
        <v>30321972</v>
      </c>
      <c r="B113">
        <v>5673452</v>
      </c>
      <c r="C113" t="s">
        <v>690</v>
      </c>
      <c r="D113" t="s">
        <v>691</v>
      </c>
      <c r="E113" t="s">
        <v>692</v>
      </c>
      <c r="F113" s="1">
        <v>40063</v>
      </c>
      <c r="H113" t="s">
        <v>296</v>
      </c>
      <c r="I113" t="s">
        <v>297</v>
      </c>
      <c r="J113" t="s">
        <v>298</v>
      </c>
      <c r="P113" t="s">
        <v>299</v>
      </c>
      <c r="Q113" t="str">
        <f>"КАЗАХСТАН, ТУРКЕСТАНСКАЯ ОБЛ., КАЗЫГУРТСКИЙ РАЙОН, Жанабазарский, Тилектес, 18"</f>
        <v>КАЗАХСТАН, ТУРКЕСТАНСКАЯ ОБЛ., КАЗЫГУРТСКИЙ РАЙОН, Жанабазарский, Тилектес, 18</v>
      </c>
      <c r="R113" t="str">
        <f>"ҚАЗАҚСТАН, ТҮРКІСТАН ОБЛ., ҚАЗЫҒҰРТ АУДАНЫ, Жанабазарский, Тилектес, 18"</f>
        <v>ҚАЗАҚСТАН, ТҮРКІСТАН ОБЛ., ҚАЗЫҒҰРТ АУДАНЫ, Жанабазарский, Тилектес, 18</v>
      </c>
      <c r="S113" t="str">
        <f>"Жанабазарский, Тилектес, 18"</f>
        <v>Жанабазарский, Тилектес, 18</v>
      </c>
      <c r="T113" t="str">
        <f>"Жанабазарский, Тилектес, 18"</f>
        <v>Жанабазарский, Тилектес, 18</v>
      </c>
      <c r="AB113" t="str">
        <f>"2025-08-21T12:17:00"</f>
        <v>2025-08-21T12:17:00</v>
      </c>
      <c r="AC113" t="str">
        <f>"38"</f>
        <v>38</v>
      </c>
      <c r="AD113" t="str">
        <f>"2024-09-01T13:20:51"</f>
        <v>2024-09-01T13:20:51</v>
      </c>
      <c r="AE113" t="str">
        <f>"2025-05-25T13:20:51"</f>
        <v>2025-05-25T13:20:51</v>
      </c>
      <c r="AF113" t="s">
        <v>300</v>
      </c>
      <c r="AG113" t="str">
        <f>"nurs_@mail.ru"</f>
        <v>nurs_@mail.ru</v>
      </c>
      <c r="AH113" t="s">
        <v>301</v>
      </c>
      <c r="AJ113" t="s">
        <v>637</v>
      </c>
      <c r="AO113" t="s">
        <v>303</v>
      </c>
      <c r="AP113" t="s">
        <v>299</v>
      </c>
      <c r="AS113" t="s">
        <v>304</v>
      </c>
      <c r="AV113" t="s">
        <v>305</v>
      </c>
      <c r="AW113">
        <v>1</v>
      </c>
      <c r="AX113" t="s">
        <v>306</v>
      </c>
      <c r="AY113" t="s">
        <v>301</v>
      </c>
      <c r="BC113" t="s">
        <v>409</v>
      </c>
      <c r="BD113" t="str">
        <f>"236009002823"</f>
        <v>236009002823</v>
      </c>
      <c r="BE113" t="s">
        <v>410</v>
      </c>
      <c r="BF113" t="s">
        <v>411</v>
      </c>
      <c r="BG113" t="str">
        <f>"2020-09-22T09:30:32"</f>
        <v>2020-09-22T09:30:32</v>
      </c>
      <c r="BH113" t="s">
        <v>304</v>
      </c>
      <c r="BI113" t="s">
        <v>651</v>
      </c>
      <c r="BJ113" t="str">
        <f>"6574717"</f>
        <v>6574717</v>
      </c>
      <c r="BK113" t="s">
        <v>301</v>
      </c>
      <c r="BT113" t="s">
        <v>299</v>
      </c>
      <c r="BU113" t="s">
        <v>309</v>
      </c>
      <c r="BV113" t="s">
        <v>310</v>
      </c>
      <c r="BX113" t="s">
        <v>311</v>
      </c>
      <c r="BY113" t="s">
        <v>331</v>
      </c>
      <c r="BZ113" t="s">
        <v>301</v>
      </c>
      <c r="CA113" t="s">
        <v>314</v>
      </c>
      <c r="CB113">
        <v>4</v>
      </c>
      <c r="CD113" t="s">
        <v>315</v>
      </c>
      <c r="CE113" t="s">
        <v>316</v>
      </c>
      <c r="CF113" t="s">
        <v>304</v>
      </c>
      <c r="CI113" t="s">
        <v>311</v>
      </c>
      <c r="CJ113" t="s">
        <v>311</v>
      </c>
      <c r="CL113" t="s">
        <v>693</v>
      </c>
      <c r="CM113" t="s">
        <v>318</v>
      </c>
      <c r="CN113" t="s">
        <v>301</v>
      </c>
      <c r="CP113" t="s">
        <v>335</v>
      </c>
      <c r="CQ113" t="s">
        <v>320</v>
      </c>
      <c r="CR113" t="s">
        <v>321</v>
      </c>
      <c r="CS113" t="s">
        <v>301</v>
      </c>
      <c r="CT113" t="s">
        <v>505</v>
      </c>
      <c r="CU113" t="s">
        <v>299</v>
      </c>
      <c r="CY113" t="s">
        <v>323</v>
      </c>
      <c r="DA113" t="s">
        <v>299</v>
      </c>
      <c r="DB113" t="s">
        <v>299</v>
      </c>
      <c r="DC113" t="s">
        <v>299</v>
      </c>
      <c r="DD113" t="s">
        <v>299</v>
      </c>
      <c r="DS113" t="s">
        <v>299</v>
      </c>
      <c r="DV113" t="s">
        <v>299</v>
      </c>
      <c r="DW113" t="s">
        <v>324</v>
      </c>
      <c r="EC113" t="s">
        <v>299</v>
      </c>
      <c r="ED113" t="s">
        <v>299</v>
      </c>
      <c r="EE113" t="s">
        <v>325</v>
      </c>
      <c r="EF113" t="s">
        <v>299</v>
      </c>
      <c r="EH113" t="s">
        <v>326</v>
      </c>
      <c r="EK113" t="s">
        <v>299</v>
      </c>
      <c r="ET113" t="str">
        <f>"8"</f>
        <v>8</v>
      </c>
      <c r="EU113" t="s">
        <v>639</v>
      </c>
      <c r="EV113" s="3" t="s">
        <v>640</v>
      </c>
      <c r="EW113" s="3" t="s">
        <v>694</v>
      </c>
      <c r="FX113" t="str">
        <f>"4.36"</f>
        <v>4.36</v>
      </c>
    </row>
    <row r="114" spans="1:180">
      <c r="A114">
        <v>30566123</v>
      </c>
      <c r="B114">
        <v>11701135</v>
      </c>
      <c r="C114" t="s">
        <v>695</v>
      </c>
      <c r="D114" t="s">
        <v>696</v>
      </c>
      <c r="E114" t="s">
        <v>697</v>
      </c>
      <c r="F114" s="1">
        <v>43745</v>
      </c>
      <c r="H114" t="s">
        <v>341</v>
      </c>
      <c r="I114" t="s">
        <v>297</v>
      </c>
      <c r="J114" t="s">
        <v>298</v>
      </c>
      <c r="P114" t="s">
        <v>299</v>
      </c>
      <c r="Q114" t="str">
        <f>"-"</f>
        <v>-</v>
      </c>
      <c r="R114" t="str">
        <f>"-"</f>
        <v>-</v>
      </c>
      <c r="S114" t="str">
        <f>"-"</f>
        <v>-</v>
      </c>
      <c r="T114" t="str">
        <f>"-"</f>
        <v>-</v>
      </c>
      <c r="AB114" t="str">
        <f>"2025-08-21T00:00:00"</f>
        <v>2025-08-21T00:00:00</v>
      </c>
      <c r="AC114" t="str">
        <f>"37"</f>
        <v>37</v>
      </c>
      <c r="AD114" t="str">
        <f>"2025-09-01T12:59:27"</f>
        <v>2025-09-01T12:59:27</v>
      </c>
      <c r="AE114" t="str">
        <f>"2026-05-25T12:59:27"</f>
        <v>2026-05-25T12:59:27</v>
      </c>
      <c r="AF114" t="s">
        <v>436</v>
      </c>
      <c r="AH114" t="s">
        <v>437</v>
      </c>
      <c r="AJ114" t="s">
        <v>673</v>
      </c>
      <c r="AO114" t="s">
        <v>303</v>
      </c>
      <c r="AP114" t="s">
        <v>299</v>
      </c>
      <c r="AS114" t="s">
        <v>299</v>
      </c>
      <c r="AV114" t="s">
        <v>305</v>
      </c>
      <c r="AW114">
        <v>2</v>
      </c>
      <c r="AX114" t="s">
        <v>306</v>
      </c>
      <c r="AY114" t="s">
        <v>301</v>
      </c>
      <c r="BC114" t="s">
        <v>301</v>
      </c>
      <c r="BH114" t="s">
        <v>299</v>
      </c>
      <c r="BK114" t="s">
        <v>301</v>
      </c>
      <c r="BT114" t="s">
        <v>299</v>
      </c>
      <c r="BU114" t="s">
        <v>309</v>
      </c>
      <c r="BV114" t="s">
        <v>310</v>
      </c>
      <c r="BW114" t="s">
        <v>412</v>
      </c>
      <c r="BY114" t="s">
        <v>490</v>
      </c>
      <c r="BZ114" t="s">
        <v>301</v>
      </c>
      <c r="CD114" t="s">
        <v>316</v>
      </c>
      <c r="CF114" t="s">
        <v>299</v>
      </c>
      <c r="CK114" s="2">
        <v>45566</v>
      </c>
      <c r="CL114" t="s">
        <v>518</v>
      </c>
      <c r="CN114" t="s">
        <v>301</v>
      </c>
      <c r="CP114" t="s">
        <v>406</v>
      </c>
      <c r="CU114" t="s">
        <v>299</v>
      </c>
      <c r="CY114" t="s">
        <v>323</v>
      </c>
      <c r="DA114" t="s">
        <v>299</v>
      </c>
      <c r="DB114" t="s">
        <v>299</v>
      </c>
      <c r="DC114" t="s">
        <v>299</v>
      </c>
      <c r="DD114" t="s">
        <v>299</v>
      </c>
      <c r="DS114" t="s">
        <v>299</v>
      </c>
      <c r="DV114" t="s">
        <v>299</v>
      </c>
      <c r="DW114" t="s">
        <v>324</v>
      </c>
      <c r="EC114" t="s">
        <v>299</v>
      </c>
      <c r="ED114" t="s">
        <v>299</v>
      </c>
      <c r="EE114" t="s">
        <v>325</v>
      </c>
      <c r="EF114" t="s">
        <v>299</v>
      </c>
      <c r="EH114" t="s">
        <v>326</v>
      </c>
      <c r="EK114" t="s">
        <v>304</v>
      </c>
    </row>
    <row r="115" spans="1:180">
      <c r="A115">
        <v>25403141</v>
      </c>
      <c r="B115">
        <v>9635284</v>
      </c>
      <c r="C115" t="s">
        <v>698</v>
      </c>
      <c r="D115" t="s">
        <v>699</v>
      </c>
      <c r="E115" t="s">
        <v>512</v>
      </c>
      <c r="F115" s="1">
        <v>42899</v>
      </c>
      <c r="H115" t="s">
        <v>341</v>
      </c>
      <c r="I115" t="s">
        <v>297</v>
      </c>
      <c r="J115" t="s">
        <v>298</v>
      </c>
      <c r="P115" t="s">
        <v>299</v>
      </c>
      <c r="Q115" t="str">
        <f>"КАЗАХСТАН, ТУРКЕСТАНСКАЯ ОБЛ., КАЗЫГУРТСКИЙ РАЙОН, Жанабазарский, Тилектес, 110"</f>
        <v>КАЗАХСТАН, ТУРКЕСТАНСКАЯ ОБЛ., КАЗЫГУРТСКИЙ РАЙОН, Жанабазарский, Тилектес, 110</v>
      </c>
      <c r="R115" t="str">
        <f>"ҚАЗАҚСТАН, ТҮРКІСТАН ОБЛ., ҚАЗЫҒҰРТ АУДАНЫ, Жанабазарский, Тилектес, 110"</f>
        <v>ҚАЗАҚСТАН, ТҮРКІСТАН ОБЛ., ҚАЗЫҒҰРТ АУДАНЫ, Жанабазарский, Тилектес, 110</v>
      </c>
      <c r="S115" t="str">
        <f>"Жанабазарский, Тилектес, 110"</f>
        <v>Жанабазарский, Тилектес, 110</v>
      </c>
      <c r="T115" t="str">
        <f>"Жанабазарский, Тилектес, 110"</f>
        <v>Жанабазарский, Тилектес, 110</v>
      </c>
      <c r="AB115" t="str">
        <f>"2023-08-18T00:00:00"</f>
        <v>2023-08-18T00:00:00</v>
      </c>
      <c r="AC115" t="str">
        <f>"72"</f>
        <v>72</v>
      </c>
      <c r="AD115" t="str">
        <f>"2024-09-01T11:56:24"</f>
        <v>2024-09-01T11:56:24</v>
      </c>
      <c r="AE115" t="str">
        <f>"2025-05-25T11:56:24"</f>
        <v>2025-05-25T11:56:24</v>
      </c>
      <c r="AF115" t="s">
        <v>436</v>
      </c>
      <c r="AH115" t="s">
        <v>437</v>
      </c>
      <c r="AJ115" t="s">
        <v>489</v>
      </c>
      <c r="AO115" t="s">
        <v>303</v>
      </c>
      <c r="AP115" t="s">
        <v>299</v>
      </c>
      <c r="AS115" t="s">
        <v>299</v>
      </c>
      <c r="AV115" t="s">
        <v>305</v>
      </c>
      <c r="AW115">
        <v>2</v>
      </c>
      <c r="AX115" t="s">
        <v>306</v>
      </c>
      <c r="AY115" t="s">
        <v>301</v>
      </c>
      <c r="BC115" t="s">
        <v>301</v>
      </c>
      <c r="BH115" t="s">
        <v>299</v>
      </c>
      <c r="BK115" t="s">
        <v>301</v>
      </c>
      <c r="BT115" t="s">
        <v>299</v>
      </c>
      <c r="BU115" t="s">
        <v>309</v>
      </c>
      <c r="BV115" t="s">
        <v>310</v>
      </c>
      <c r="BW115" t="s">
        <v>412</v>
      </c>
      <c r="BX115" t="s">
        <v>311</v>
      </c>
      <c r="BY115" t="s">
        <v>490</v>
      </c>
      <c r="BZ115" t="s">
        <v>301</v>
      </c>
      <c r="CD115" t="s">
        <v>316</v>
      </c>
      <c r="CF115" t="s">
        <v>299</v>
      </c>
      <c r="CK115" s="2">
        <v>45566</v>
      </c>
      <c r="CL115" t="s">
        <v>491</v>
      </c>
      <c r="CM115" t="s">
        <v>318</v>
      </c>
      <c r="CN115" t="s">
        <v>301</v>
      </c>
      <c r="CP115" t="s">
        <v>406</v>
      </c>
      <c r="CU115" t="s">
        <v>299</v>
      </c>
      <c r="CY115" t="s">
        <v>323</v>
      </c>
      <c r="DA115" t="s">
        <v>299</v>
      </c>
      <c r="DB115" t="s">
        <v>299</v>
      </c>
      <c r="DC115" t="s">
        <v>299</v>
      </c>
      <c r="DD115" t="s">
        <v>299</v>
      </c>
      <c r="DS115" t="s">
        <v>299</v>
      </c>
      <c r="DV115" t="s">
        <v>299</v>
      </c>
      <c r="DW115" t="s">
        <v>324</v>
      </c>
      <c r="EC115" t="s">
        <v>299</v>
      </c>
      <c r="ED115" t="s">
        <v>299</v>
      </c>
      <c r="EE115" t="s">
        <v>325</v>
      </c>
      <c r="EF115" t="s">
        <v>299</v>
      </c>
      <c r="EH115" t="s">
        <v>326</v>
      </c>
      <c r="EK115" t="s">
        <v>299</v>
      </c>
    </row>
    <row r="116" spans="1:180">
      <c r="A116">
        <v>30567023</v>
      </c>
      <c r="B116">
        <v>9839534</v>
      </c>
      <c r="C116" t="s">
        <v>418</v>
      </c>
      <c r="D116" t="s">
        <v>700</v>
      </c>
      <c r="E116" t="s">
        <v>701</v>
      </c>
      <c r="F116" s="1">
        <v>43596</v>
      </c>
      <c r="H116" t="s">
        <v>341</v>
      </c>
      <c r="I116" t="s">
        <v>297</v>
      </c>
      <c r="J116" t="s">
        <v>298</v>
      </c>
      <c r="P116" t="s">
        <v>299</v>
      </c>
      <c r="Q116" t="str">
        <f>"-"</f>
        <v>-</v>
      </c>
      <c r="R116" t="str">
        <f>"-"</f>
        <v>-</v>
      </c>
      <c r="S116" t="str">
        <f>"-"</f>
        <v>-</v>
      </c>
      <c r="T116" t="str">
        <f>"-"</f>
        <v>-</v>
      </c>
      <c r="AB116" t="str">
        <f>"2025-08-21T00:00:00"</f>
        <v>2025-08-21T00:00:00</v>
      </c>
      <c r="AC116" t="str">
        <f>"37"</f>
        <v>37</v>
      </c>
      <c r="AD116" t="str">
        <f>"2025-09-01T12:59:42"</f>
        <v>2025-09-01T12:59:42</v>
      </c>
      <c r="AE116" t="str">
        <f>"2026-05-25T12:59:42"</f>
        <v>2026-05-25T12:59:42</v>
      </c>
      <c r="AF116" t="s">
        <v>436</v>
      </c>
      <c r="AH116" t="s">
        <v>437</v>
      </c>
      <c r="AJ116" t="s">
        <v>673</v>
      </c>
      <c r="AO116" t="s">
        <v>303</v>
      </c>
      <c r="AP116" t="s">
        <v>299</v>
      </c>
      <c r="AS116" t="s">
        <v>299</v>
      </c>
      <c r="AV116" t="s">
        <v>305</v>
      </c>
      <c r="AW116">
        <v>2</v>
      </c>
      <c r="AX116" t="s">
        <v>306</v>
      </c>
      <c r="AY116" t="s">
        <v>301</v>
      </c>
      <c r="BC116" t="s">
        <v>301</v>
      </c>
      <c r="BH116" t="s">
        <v>299</v>
      </c>
      <c r="BK116" t="s">
        <v>301</v>
      </c>
      <c r="BT116" t="s">
        <v>299</v>
      </c>
      <c r="BU116" t="s">
        <v>309</v>
      </c>
      <c r="BV116" t="s">
        <v>310</v>
      </c>
      <c r="BW116" t="s">
        <v>412</v>
      </c>
      <c r="BY116" t="s">
        <v>490</v>
      </c>
      <c r="BZ116" t="s">
        <v>301</v>
      </c>
      <c r="CD116" t="s">
        <v>316</v>
      </c>
      <c r="CF116" t="s">
        <v>299</v>
      </c>
      <c r="CK116" s="2">
        <v>45566</v>
      </c>
      <c r="CL116" t="s">
        <v>518</v>
      </c>
      <c r="CN116" t="s">
        <v>301</v>
      </c>
      <c r="CP116" t="s">
        <v>406</v>
      </c>
      <c r="CU116" t="s">
        <v>299</v>
      </c>
      <c r="CY116" t="s">
        <v>323</v>
      </c>
      <c r="DA116" t="s">
        <v>299</v>
      </c>
      <c r="DB116" t="s">
        <v>299</v>
      </c>
      <c r="DC116" t="s">
        <v>299</v>
      </c>
      <c r="DD116" t="s">
        <v>299</v>
      </c>
      <c r="DS116" t="s">
        <v>299</v>
      </c>
      <c r="DV116" t="s">
        <v>299</v>
      </c>
      <c r="DW116" t="s">
        <v>324</v>
      </c>
      <c r="EC116" t="s">
        <v>299</v>
      </c>
      <c r="ED116" t="s">
        <v>299</v>
      </c>
      <c r="EE116" t="s">
        <v>325</v>
      </c>
      <c r="EF116" t="s">
        <v>299</v>
      </c>
      <c r="EH116" t="s">
        <v>326</v>
      </c>
      <c r="EK116" t="s">
        <v>304</v>
      </c>
    </row>
    <row r="117" spans="1:180">
      <c r="A117">
        <v>30321974</v>
      </c>
      <c r="B117">
        <v>5673591</v>
      </c>
      <c r="C117" t="s">
        <v>702</v>
      </c>
      <c r="D117" t="s">
        <v>703</v>
      </c>
      <c r="E117" t="s">
        <v>704</v>
      </c>
      <c r="F117" s="1">
        <v>40179</v>
      </c>
      <c r="H117" t="s">
        <v>341</v>
      </c>
      <c r="I117" t="s">
        <v>297</v>
      </c>
      <c r="J117" t="s">
        <v>298</v>
      </c>
      <c r="P117" t="s">
        <v>299</v>
      </c>
      <c r="Q117" t="str">
        <f>"КАЗАХСТАН, ТУРКЕСТАНСКАЯ ОБЛ., КАЗЫГУРТСКИЙ РАЙОН, Жанабазарский, Тилектес, 59"</f>
        <v>КАЗАХСТАН, ТУРКЕСТАНСКАЯ ОБЛ., КАЗЫГУРТСКИЙ РАЙОН, Жанабазарский, Тилектес, 59</v>
      </c>
      <c r="R117" t="str">
        <f>"ҚАЗАҚСТАН, ТҮРКІСТАН ОБЛ., ҚАЗЫҒҰРТ АУДАНЫ, Жанабазарский, Тилектес, 59"</f>
        <v>ҚАЗАҚСТАН, ТҮРКІСТАН ОБЛ., ҚАЗЫҒҰРТ АУДАНЫ, Жанабазарский, Тилектес, 59</v>
      </c>
      <c r="S117" t="str">
        <f>"Жанабазарский, Тилектес, 59"</f>
        <v>Жанабазарский, Тилектес, 59</v>
      </c>
      <c r="T117" t="str">
        <f>"Жанабазарский, Тилектес, 59"</f>
        <v>Жанабазарский, Тилектес, 59</v>
      </c>
      <c r="AB117" t="str">
        <f>"2025-08-21T12:17:00"</f>
        <v>2025-08-21T12:17:00</v>
      </c>
      <c r="AC117" t="str">
        <f>"38"</f>
        <v>38</v>
      </c>
      <c r="AD117" t="str">
        <f>"2024-09-01T14:33:19"</f>
        <v>2024-09-01T14:33:19</v>
      </c>
      <c r="AE117" t="str">
        <f>"2025-05-25T14:33:19"</f>
        <v>2025-05-25T14:33:19</v>
      </c>
      <c r="AF117" t="s">
        <v>300</v>
      </c>
      <c r="AG117" t="str">
        <f>"fgffg_@mail.ru"</f>
        <v>fgffg_@mail.ru</v>
      </c>
      <c r="AH117" t="s">
        <v>301</v>
      </c>
      <c r="AJ117" t="s">
        <v>637</v>
      </c>
      <c r="AO117" t="s">
        <v>303</v>
      </c>
      <c r="AP117" t="s">
        <v>299</v>
      </c>
      <c r="AS117" t="s">
        <v>304</v>
      </c>
      <c r="AV117" t="s">
        <v>305</v>
      </c>
      <c r="AW117">
        <v>1</v>
      </c>
      <c r="AX117" t="s">
        <v>306</v>
      </c>
      <c r="AY117" t="s">
        <v>301</v>
      </c>
      <c r="BC117" t="s">
        <v>650</v>
      </c>
      <c r="BD117" t="str">
        <f>"236006002553"</f>
        <v>236006002553</v>
      </c>
      <c r="BE117" t="s">
        <v>410</v>
      </c>
      <c r="BF117" t="s">
        <v>411</v>
      </c>
      <c r="BG117" t="str">
        <f>"2020-11-04T10:16:38"</f>
        <v>2020-11-04T10:16:38</v>
      </c>
      <c r="BH117" t="s">
        <v>304</v>
      </c>
      <c r="BI117" t="s">
        <v>651</v>
      </c>
      <c r="BJ117" t="str">
        <f>"6574714"</f>
        <v>6574714</v>
      </c>
      <c r="BK117" t="s">
        <v>301</v>
      </c>
      <c r="BT117" t="s">
        <v>299</v>
      </c>
      <c r="BU117" t="s">
        <v>309</v>
      </c>
      <c r="BV117" t="s">
        <v>310</v>
      </c>
      <c r="BW117" t="s">
        <v>311</v>
      </c>
      <c r="BX117" t="s">
        <v>312</v>
      </c>
      <c r="BY117" t="s">
        <v>313</v>
      </c>
      <c r="BZ117" t="s">
        <v>301</v>
      </c>
      <c r="CA117" t="s">
        <v>314</v>
      </c>
      <c r="CB117">
        <v>3</v>
      </c>
      <c r="CD117" t="s">
        <v>315</v>
      </c>
      <c r="CE117" t="s">
        <v>316</v>
      </c>
      <c r="CF117" t="s">
        <v>304</v>
      </c>
      <c r="CI117" t="s">
        <v>311</v>
      </c>
      <c r="CJ117" t="s">
        <v>311</v>
      </c>
      <c r="CL117" t="s">
        <v>693</v>
      </c>
      <c r="CM117" t="s">
        <v>318</v>
      </c>
      <c r="CN117" t="s">
        <v>301</v>
      </c>
      <c r="CP117" t="s">
        <v>319</v>
      </c>
      <c r="CQ117" t="s">
        <v>320</v>
      </c>
      <c r="CR117" t="s">
        <v>321</v>
      </c>
      <c r="CS117" t="s">
        <v>301</v>
      </c>
      <c r="CT117" t="s">
        <v>558</v>
      </c>
      <c r="CU117" t="s">
        <v>299</v>
      </c>
      <c r="CY117" t="s">
        <v>323</v>
      </c>
      <c r="DA117" t="s">
        <v>299</v>
      </c>
      <c r="DB117" t="s">
        <v>299</v>
      </c>
      <c r="DC117" t="s">
        <v>299</v>
      </c>
      <c r="DD117" t="s">
        <v>299</v>
      </c>
      <c r="DS117" t="s">
        <v>299</v>
      </c>
      <c r="DV117" t="s">
        <v>299</v>
      </c>
      <c r="DW117" t="s">
        <v>324</v>
      </c>
      <c r="EC117" t="s">
        <v>299</v>
      </c>
      <c r="ED117" t="s">
        <v>299</v>
      </c>
      <c r="EE117" t="s">
        <v>325</v>
      </c>
      <c r="EF117" t="s">
        <v>299</v>
      </c>
      <c r="EH117" t="s">
        <v>353</v>
      </c>
      <c r="EI117" t="s">
        <v>368</v>
      </c>
      <c r="EK117" t="s">
        <v>299</v>
      </c>
      <c r="ET117" t="str">
        <f>"3"</f>
        <v>3</v>
      </c>
      <c r="EU117" t="s">
        <v>639</v>
      </c>
      <c r="EV117" s="3" t="s">
        <v>640</v>
      </c>
      <c r="EW117" s="3" t="s">
        <v>705</v>
      </c>
      <c r="FX117" t="str">
        <f>"3"</f>
        <v>3</v>
      </c>
    </row>
    <row r="118" spans="1:180">
      <c r="A118">
        <v>30694169</v>
      </c>
      <c r="B118">
        <v>12952153</v>
      </c>
      <c r="C118" t="s">
        <v>338</v>
      </c>
      <c r="D118" t="s">
        <v>706</v>
      </c>
      <c r="E118" t="s">
        <v>377</v>
      </c>
      <c r="F118" s="1">
        <v>43823</v>
      </c>
      <c r="H118" t="s">
        <v>296</v>
      </c>
      <c r="I118" t="s">
        <v>297</v>
      </c>
      <c r="J118" t="s">
        <v>298</v>
      </c>
      <c r="P118" t="s">
        <v>299</v>
      </c>
      <c r="Q118" t="str">
        <f>"КАЗАХСТАН, ТУРКЕСТАНСКАЯ ОБЛ., КАЗЫГУРТСКИЙ РАЙОН, Жанабазарский, Тилектес, 17А"</f>
        <v>КАЗАХСТАН, ТУРКЕСТАНСКАЯ ОБЛ., КАЗЫГУРТСКИЙ РАЙОН, Жанабазарский, Тилектес, 17А</v>
      </c>
      <c r="R118" t="str">
        <f>"ҚАЗАҚСТАН, ТҮРКІСТАН ОБЛ., ҚАЗЫҒҰРТ АУДАНЫ, Жанабазарский, Тилектес, 17А"</f>
        <v>ҚАЗАҚСТАН, ТҮРКІСТАН ОБЛ., ҚАЗЫҒҰРТ АУДАНЫ, Жанабазарский, Тилектес, 17А</v>
      </c>
      <c r="S118" t="str">
        <f>"Жанабазарский, Тилектес, 17А"</f>
        <v>Жанабазарский, Тилектес, 17А</v>
      </c>
      <c r="T118" t="str">
        <f>"Жанабазарский, Тилектес, 17А"</f>
        <v>Жанабазарский, Тилектес, 17А</v>
      </c>
      <c r="AB118" t="str">
        <f>"2025-08-21T00:00:00"</f>
        <v>2025-08-21T00:00:00</v>
      </c>
      <c r="AC118" t="str">
        <f>"37"</f>
        <v>37</v>
      </c>
      <c r="AF118" t="s">
        <v>436</v>
      </c>
      <c r="AH118" t="s">
        <v>400</v>
      </c>
      <c r="AJ118" t="s">
        <v>673</v>
      </c>
      <c r="AO118" t="s">
        <v>303</v>
      </c>
      <c r="AP118" t="s">
        <v>299</v>
      </c>
      <c r="AS118" t="s">
        <v>299</v>
      </c>
      <c r="AV118" t="s">
        <v>305</v>
      </c>
      <c r="AW118">
        <v>2</v>
      </c>
      <c r="AX118" t="s">
        <v>306</v>
      </c>
      <c r="AY118" t="s">
        <v>301</v>
      </c>
      <c r="BC118" t="s">
        <v>301</v>
      </c>
      <c r="BH118" t="s">
        <v>299</v>
      </c>
      <c r="BK118" t="s">
        <v>301</v>
      </c>
      <c r="BT118" t="s">
        <v>299</v>
      </c>
      <c r="BU118" t="s">
        <v>309</v>
      </c>
      <c r="BV118" t="s">
        <v>310</v>
      </c>
      <c r="BW118" t="s">
        <v>412</v>
      </c>
      <c r="BY118" t="s">
        <v>490</v>
      </c>
      <c r="BZ118" t="s">
        <v>301</v>
      </c>
      <c r="CD118" t="s">
        <v>316</v>
      </c>
      <c r="CF118" t="s">
        <v>299</v>
      </c>
      <c r="CK118" s="2">
        <v>45566</v>
      </c>
      <c r="CL118" t="s">
        <v>518</v>
      </c>
      <c r="CN118" t="s">
        <v>301</v>
      </c>
      <c r="CP118" t="s">
        <v>406</v>
      </c>
      <c r="CU118" t="s">
        <v>299</v>
      </c>
      <c r="CY118" t="s">
        <v>323</v>
      </c>
      <c r="DA118" t="s">
        <v>299</v>
      </c>
      <c r="DB118" t="s">
        <v>299</v>
      </c>
      <c r="DC118" t="s">
        <v>299</v>
      </c>
      <c r="DD118" t="s">
        <v>299</v>
      </c>
      <c r="DS118" t="s">
        <v>299</v>
      </c>
      <c r="DV118" t="s">
        <v>299</v>
      </c>
      <c r="DW118" t="s">
        <v>324</v>
      </c>
      <c r="EC118" t="s">
        <v>299</v>
      </c>
      <c r="ED118" t="s">
        <v>299</v>
      </c>
      <c r="EE118" t="s">
        <v>325</v>
      </c>
      <c r="EF118" t="s">
        <v>299</v>
      </c>
      <c r="EH118" t="s">
        <v>326</v>
      </c>
      <c r="EK118" t="s">
        <v>304</v>
      </c>
    </row>
    <row r="119" spans="1:180">
      <c r="A119">
        <v>30694365</v>
      </c>
      <c r="B119">
        <v>9969072</v>
      </c>
      <c r="C119" t="s">
        <v>492</v>
      </c>
      <c r="D119" t="s">
        <v>707</v>
      </c>
      <c r="E119" t="s">
        <v>499</v>
      </c>
      <c r="F119" s="1">
        <v>43732</v>
      </c>
      <c r="H119" t="s">
        <v>296</v>
      </c>
      <c r="I119" t="s">
        <v>297</v>
      </c>
      <c r="J119" t="s">
        <v>298</v>
      </c>
      <c r="P119" t="s">
        <v>299</v>
      </c>
      <c r="Q119" t="str">
        <f>"КАЗАХСТАН, ТУРКЕСТАНСКАЯ ОБЛ., КАЗЫГУРТСКИЙ РАЙОН, АУЫЛДЫҚ ОКРУГІ Жанабазарский, АУЫЛЫ Тилектес, 86"</f>
        <v>КАЗАХСТАН, ТУРКЕСТАНСКАЯ ОБЛ., КАЗЫГУРТСКИЙ РАЙОН, АУЫЛДЫҚ ОКРУГІ Жанабазарский, АУЫЛЫ Тилектес, 86</v>
      </c>
      <c r="R119" t="str">
        <f>"ҚАЗАҚСТАН, ТҮРКІСТАН ОБЛ., ҚАЗЫҒҰРТ АУДАНЫ, АУЫЛДЫҚ ОКРУГІ Жанабазарский, АУЫЛЫ Тилектес, 86"</f>
        <v>ҚАЗАҚСТАН, ТҮРКІСТАН ОБЛ., ҚАЗЫҒҰРТ АУДАНЫ, АУЫЛДЫҚ ОКРУГІ Жанабазарский, АУЫЛЫ Тилектес, 86</v>
      </c>
      <c r="S119" t="str">
        <f>"АУЫЛДЫҚ ОКРУГІ Жанабазарский, АУЫЛЫ Тилектес, 86"</f>
        <v>АУЫЛДЫҚ ОКРУГІ Жанабазарский, АУЫЛЫ Тилектес, 86</v>
      </c>
      <c r="T119" t="str">
        <f>"АУЫЛДЫҚ ОКРУГІ Жанабазарский, АУЫЛЫ Тилектес, 86"</f>
        <v>АУЫЛДЫҚ ОКРУГІ Жанабазарский, АУЫЛЫ Тилектес, 86</v>
      </c>
      <c r="AB119" t="str">
        <f>"2025-08-21T00:00:00"</f>
        <v>2025-08-21T00:00:00</v>
      </c>
      <c r="AC119" t="str">
        <f>"37"</f>
        <v>37</v>
      </c>
      <c r="AF119" t="s">
        <v>436</v>
      </c>
      <c r="AH119" t="s">
        <v>437</v>
      </c>
      <c r="AJ119" t="s">
        <v>673</v>
      </c>
      <c r="AO119" t="s">
        <v>303</v>
      </c>
      <c r="AP119" t="s">
        <v>299</v>
      </c>
      <c r="AS119" t="s">
        <v>299</v>
      </c>
      <c r="AV119" t="s">
        <v>305</v>
      </c>
      <c r="AW119">
        <v>2</v>
      </c>
      <c r="AX119" t="s">
        <v>306</v>
      </c>
      <c r="AY119" t="s">
        <v>301</v>
      </c>
      <c r="BC119" t="s">
        <v>301</v>
      </c>
      <c r="BH119" t="s">
        <v>299</v>
      </c>
      <c r="BK119" t="s">
        <v>301</v>
      </c>
      <c r="BT119" t="s">
        <v>299</v>
      </c>
      <c r="BU119" t="s">
        <v>309</v>
      </c>
      <c r="BV119" t="s">
        <v>310</v>
      </c>
      <c r="BW119" t="s">
        <v>412</v>
      </c>
      <c r="BY119" t="s">
        <v>490</v>
      </c>
      <c r="BZ119" t="s">
        <v>301</v>
      </c>
      <c r="CD119" t="s">
        <v>316</v>
      </c>
      <c r="CF119" t="s">
        <v>299</v>
      </c>
      <c r="CK119" s="2">
        <v>45566</v>
      </c>
      <c r="CL119" t="s">
        <v>518</v>
      </c>
      <c r="CN119" t="s">
        <v>301</v>
      </c>
      <c r="CP119" t="s">
        <v>406</v>
      </c>
      <c r="CU119" t="s">
        <v>299</v>
      </c>
      <c r="CY119" t="s">
        <v>323</v>
      </c>
      <c r="DA119" t="s">
        <v>299</v>
      </c>
      <c r="DB119" t="s">
        <v>299</v>
      </c>
      <c r="DC119" t="s">
        <v>299</v>
      </c>
      <c r="DD119" t="s">
        <v>299</v>
      </c>
      <c r="DS119" t="s">
        <v>299</v>
      </c>
      <c r="DV119" t="s">
        <v>299</v>
      </c>
      <c r="DW119" t="s">
        <v>324</v>
      </c>
      <c r="EC119" t="s">
        <v>299</v>
      </c>
      <c r="ED119" t="s">
        <v>299</v>
      </c>
      <c r="EE119" t="s">
        <v>325</v>
      </c>
      <c r="EF119" t="s">
        <v>299</v>
      </c>
      <c r="EH119" t="s">
        <v>326</v>
      </c>
      <c r="EK119" t="s">
        <v>304</v>
      </c>
    </row>
    <row r="120" spans="1:180">
      <c r="A120">
        <v>30694634</v>
      </c>
      <c r="B120">
        <v>13023693</v>
      </c>
      <c r="C120" t="s">
        <v>708</v>
      </c>
      <c r="D120" t="s">
        <v>709</v>
      </c>
      <c r="E120" t="s">
        <v>710</v>
      </c>
      <c r="F120" s="1">
        <v>43479</v>
      </c>
      <c r="H120" t="s">
        <v>341</v>
      </c>
      <c r="I120" t="s">
        <v>297</v>
      </c>
      <c r="J120" t="s">
        <v>298</v>
      </c>
      <c r="P120" t="s">
        <v>299</v>
      </c>
      <c r="Q120" t="str">
        <f>"КАЗАХСТАН, ТУРКЕСТАНСКАЯ ОБЛ., КАЗЫГУРТСКИЙ РАЙОН, ЖАНАБАЗАР, 1"</f>
        <v>КАЗАХСТАН, ТУРКЕСТАНСКАЯ ОБЛ., КАЗЫГУРТСКИЙ РАЙОН, ЖАНАБАЗАР, 1</v>
      </c>
      <c r="R120" t="str">
        <f>"ҚАЗАҚСТАН, ТҮРКІСТАН ОБЛ., ҚАЗЫҒҰРТ АУДАНЫ, ЖАНАБАЗАР, 1"</f>
        <v>ҚАЗАҚСТАН, ТҮРКІСТАН ОБЛ., ҚАЗЫҒҰРТ АУДАНЫ, ЖАНАБАЗАР, 1</v>
      </c>
      <c r="S120" t="str">
        <f>"ЖАНАБАЗАР, 1"</f>
        <v>ЖАНАБАЗАР, 1</v>
      </c>
      <c r="T120" t="str">
        <f>"ЖАНАБАЗАР, 1"</f>
        <v>ЖАНАБАЗАР, 1</v>
      </c>
      <c r="AB120" t="str">
        <f>"2025-08-21T00:00:00"</f>
        <v>2025-08-21T00:00:00</v>
      </c>
      <c r="AC120" t="str">
        <f>"37"</f>
        <v>37</v>
      </c>
      <c r="AF120" t="s">
        <v>436</v>
      </c>
      <c r="AH120" t="s">
        <v>400</v>
      </c>
      <c r="AJ120" t="s">
        <v>673</v>
      </c>
      <c r="AO120" t="s">
        <v>303</v>
      </c>
      <c r="AP120" t="s">
        <v>299</v>
      </c>
      <c r="AS120" t="s">
        <v>299</v>
      </c>
      <c r="AV120" t="s">
        <v>305</v>
      </c>
      <c r="AW120">
        <v>2</v>
      </c>
      <c r="AX120" t="s">
        <v>306</v>
      </c>
      <c r="AY120" t="s">
        <v>301</v>
      </c>
      <c r="BC120" t="s">
        <v>301</v>
      </c>
      <c r="BH120" t="s">
        <v>299</v>
      </c>
      <c r="BK120" t="s">
        <v>301</v>
      </c>
      <c r="BT120" t="s">
        <v>299</v>
      </c>
      <c r="BU120" t="s">
        <v>711</v>
      </c>
      <c r="BV120" t="s">
        <v>310</v>
      </c>
      <c r="BW120" t="s">
        <v>712</v>
      </c>
      <c r="BY120" t="s">
        <v>490</v>
      </c>
      <c r="BZ120" t="s">
        <v>301</v>
      </c>
      <c r="CD120" t="s">
        <v>316</v>
      </c>
      <c r="CF120" t="s">
        <v>299</v>
      </c>
      <c r="CK120" s="2">
        <v>45566</v>
      </c>
      <c r="CL120" t="s">
        <v>518</v>
      </c>
      <c r="CN120" t="s">
        <v>301</v>
      </c>
      <c r="CP120" t="s">
        <v>406</v>
      </c>
      <c r="CU120" t="s">
        <v>299</v>
      </c>
      <c r="CY120" t="s">
        <v>323</v>
      </c>
      <c r="DA120" t="s">
        <v>299</v>
      </c>
      <c r="DB120" t="s">
        <v>299</v>
      </c>
      <c r="DC120" t="s">
        <v>299</v>
      </c>
      <c r="DD120" t="s">
        <v>299</v>
      </c>
      <c r="DS120" t="s">
        <v>299</v>
      </c>
      <c r="DV120" t="s">
        <v>299</v>
      </c>
      <c r="DW120" t="s">
        <v>324</v>
      </c>
      <c r="EC120" t="s">
        <v>299</v>
      </c>
      <c r="ED120" t="s">
        <v>299</v>
      </c>
      <c r="EE120" t="s">
        <v>325</v>
      </c>
      <c r="EF120" t="s">
        <v>299</v>
      </c>
      <c r="EH120" t="s">
        <v>326</v>
      </c>
      <c r="EK120" t="s">
        <v>299</v>
      </c>
    </row>
    <row r="121" spans="1:180">
      <c r="A121">
        <v>30694971</v>
      </c>
      <c r="B121">
        <v>10115754</v>
      </c>
      <c r="C121" t="s">
        <v>510</v>
      </c>
      <c r="D121" t="s">
        <v>713</v>
      </c>
      <c r="E121" t="s">
        <v>714</v>
      </c>
      <c r="F121" s="1">
        <v>43543</v>
      </c>
      <c r="H121" t="s">
        <v>296</v>
      </c>
      <c r="I121" t="s">
        <v>297</v>
      </c>
      <c r="J121" t="s">
        <v>298</v>
      </c>
      <c r="P121" t="s">
        <v>299</v>
      </c>
      <c r="Q121" t="str">
        <f>"КАЗАХСТАН, ТУРКЕСТАНСКАЯ ОБЛ., КАЗЫГУРТСКИЙ РАЙОН, Жанабазарский, Тилектес, 112"</f>
        <v>КАЗАХСТАН, ТУРКЕСТАНСКАЯ ОБЛ., КАЗЫГУРТСКИЙ РАЙОН, Жанабазарский, Тилектес, 112</v>
      </c>
      <c r="R121" t="str">
        <f>"ҚАЗАҚСТАН, ТҮРКІСТАН ОБЛ., ҚАЗЫҒҰРТ АУДАНЫ, Жанабазарский, Тилектес, 112"</f>
        <v>ҚАЗАҚСТАН, ТҮРКІСТАН ОБЛ., ҚАЗЫҒҰРТ АУДАНЫ, Жанабазарский, Тилектес, 112</v>
      </c>
      <c r="S121" t="str">
        <f>"Жанабазарский, Тилектес, 112"</f>
        <v>Жанабазарский, Тилектес, 112</v>
      </c>
      <c r="T121" t="str">
        <f>"Жанабазарский, Тилектес, 112"</f>
        <v>Жанабазарский, Тилектес, 112</v>
      </c>
      <c r="AB121" t="str">
        <f>"2025-08-21T00:00:00"</f>
        <v>2025-08-21T00:00:00</v>
      </c>
      <c r="AC121" t="str">
        <f>"37"</f>
        <v>37</v>
      </c>
      <c r="AF121" t="s">
        <v>436</v>
      </c>
      <c r="AH121" t="s">
        <v>437</v>
      </c>
      <c r="AJ121" t="s">
        <v>673</v>
      </c>
      <c r="AO121" t="s">
        <v>303</v>
      </c>
      <c r="AP121" t="s">
        <v>299</v>
      </c>
      <c r="AS121" t="s">
        <v>299</v>
      </c>
      <c r="AV121" t="s">
        <v>305</v>
      </c>
      <c r="AW121">
        <v>2</v>
      </c>
      <c r="AX121" t="s">
        <v>306</v>
      </c>
      <c r="AY121" t="s">
        <v>301</v>
      </c>
      <c r="BC121" t="s">
        <v>301</v>
      </c>
      <c r="BH121" t="s">
        <v>299</v>
      </c>
      <c r="BK121" t="s">
        <v>301</v>
      </c>
      <c r="BT121" t="s">
        <v>299</v>
      </c>
      <c r="BU121" t="s">
        <v>711</v>
      </c>
      <c r="BV121" t="s">
        <v>310</v>
      </c>
      <c r="BW121" t="s">
        <v>412</v>
      </c>
      <c r="BY121" t="s">
        <v>490</v>
      </c>
      <c r="BZ121" t="s">
        <v>301</v>
      </c>
      <c r="CD121" t="s">
        <v>316</v>
      </c>
      <c r="CF121" t="s">
        <v>299</v>
      </c>
      <c r="CK121" s="2">
        <v>45566</v>
      </c>
      <c r="CL121" t="s">
        <v>518</v>
      </c>
      <c r="CN121" t="s">
        <v>301</v>
      </c>
      <c r="CP121" t="s">
        <v>406</v>
      </c>
      <c r="CU121" t="s">
        <v>299</v>
      </c>
      <c r="CY121" t="s">
        <v>323</v>
      </c>
      <c r="DA121" t="s">
        <v>299</v>
      </c>
      <c r="DB121" t="s">
        <v>299</v>
      </c>
      <c r="DC121" t="s">
        <v>299</v>
      </c>
      <c r="DD121" t="s">
        <v>299</v>
      </c>
      <c r="DS121" t="s">
        <v>299</v>
      </c>
      <c r="DV121" t="s">
        <v>299</v>
      </c>
      <c r="DW121" t="s">
        <v>324</v>
      </c>
      <c r="EC121" t="s">
        <v>299</v>
      </c>
      <c r="ED121" t="s">
        <v>299</v>
      </c>
      <c r="EE121" t="s">
        <v>325</v>
      </c>
      <c r="EF121" t="s">
        <v>299</v>
      </c>
      <c r="EH121" t="s">
        <v>326</v>
      </c>
      <c r="EK121" t="s">
        <v>304</v>
      </c>
    </row>
    <row r="122" spans="1:180">
      <c r="A122">
        <v>30321992</v>
      </c>
      <c r="B122">
        <v>5680382</v>
      </c>
      <c r="C122" t="s">
        <v>473</v>
      </c>
      <c r="D122" t="s">
        <v>715</v>
      </c>
      <c r="E122" t="s">
        <v>682</v>
      </c>
      <c r="F122" s="1">
        <v>40173</v>
      </c>
      <c r="H122" t="s">
        <v>341</v>
      </c>
      <c r="I122" t="s">
        <v>297</v>
      </c>
      <c r="J122" t="s">
        <v>298</v>
      </c>
      <c r="P122" t="s">
        <v>299</v>
      </c>
      <c r="Q122" t="str">
        <f>"КАЗАХСТАН, ТУРКЕСТАНСКАЯ ОБЛ., КАЗЫГУРТСКИЙ РАЙОН, Жанабазарский, Тилектес, 45"</f>
        <v>КАЗАХСТАН, ТУРКЕСТАНСКАЯ ОБЛ., КАЗЫГУРТСКИЙ РАЙОН, Жанабазарский, Тилектес, 45</v>
      </c>
      <c r="R122" t="str">
        <f>"ҚАЗАҚСТАН, ТҮРКІСТАН ОБЛ., ҚАЗЫҒҰРТ АУДАНЫ, Жанабазарский, Тилектес, 45"</f>
        <v>ҚАЗАҚСТАН, ТҮРКІСТАН ОБЛ., ҚАЗЫҒҰРТ АУДАНЫ, Жанабазарский, Тилектес, 45</v>
      </c>
      <c r="S122" t="str">
        <f>"Жанабазарский, Тилектес, 45"</f>
        <v>Жанабазарский, Тилектес, 45</v>
      </c>
      <c r="T122" t="str">
        <f>"Жанабазарский, Тилектес, 45"</f>
        <v>Жанабазарский, Тилектес, 45</v>
      </c>
      <c r="AB122" t="str">
        <f>"2025-08-21T12:17:00"</f>
        <v>2025-08-21T12:17:00</v>
      </c>
      <c r="AC122" t="str">
        <f>"38"</f>
        <v>38</v>
      </c>
      <c r="AD122" t="str">
        <f>"2024-09-01T14:13:52"</f>
        <v>2024-09-01T14:13:52</v>
      </c>
      <c r="AE122" t="str">
        <f>"2025-05-25T14:13:52"</f>
        <v>2025-05-25T14:13:52</v>
      </c>
      <c r="AF122" t="s">
        <v>300</v>
      </c>
      <c r="AG122" t="str">
        <f>"dfgrdse_@mail.ru"</f>
        <v>dfgrdse_@mail.ru</v>
      </c>
      <c r="AH122" t="s">
        <v>301</v>
      </c>
      <c r="AJ122" t="s">
        <v>637</v>
      </c>
      <c r="AO122" t="s">
        <v>303</v>
      </c>
      <c r="AP122" t="s">
        <v>299</v>
      </c>
      <c r="AS122" t="s">
        <v>304</v>
      </c>
      <c r="AV122" t="s">
        <v>305</v>
      </c>
      <c r="AW122">
        <v>1</v>
      </c>
      <c r="AX122" t="s">
        <v>306</v>
      </c>
      <c r="AY122" t="s">
        <v>301</v>
      </c>
      <c r="BC122" t="s">
        <v>301</v>
      </c>
      <c r="BH122" t="s">
        <v>299</v>
      </c>
      <c r="BK122" t="s">
        <v>301</v>
      </c>
      <c r="BT122" t="s">
        <v>299</v>
      </c>
      <c r="BU122" t="s">
        <v>309</v>
      </c>
      <c r="BV122" t="s">
        <v>310</v>
      </c>
      <c r="BW122" t="s">
        <v>311</v>
      </c>
      <c r="BX122" t="s">
        <v>312</v>
      </c>
      <c r="BY122" t="s">
        <v>313</v>
      </c>
      <c r="BZ122" t="s">
        <v>301</v>
      </c>
      <c r="CA122" t="s">
        <v>314</v>
      </c>
      <c r="CB122">
        <v>3</v>
      </c>
      <c r="CD122" t="s">
        <v>315</v>
      </c>
      <c r="CE122" t="s">
        <v>316</v>
      </c>
      <c r="CF122" t="s">
        <v>304</v>
      </c>
      <c r="CI122" t="s">
        <v>311</v>
      </c>
      <c r="CJ122" t="s">
        <v>311</v>
      </c>
      <c r="CL122" t="s">
        <v>693</v>
      </c>
      <c r="CM122" t="s">
        <v>318</v>
      </c>
      <c r="CN122" t="s">
        <v>301</v>
      </c>
      <c r="CP122" t="s">
        <v>319</v>
      </c>
      <c r="CQ122" t="s">
        <v>336</v>
      </c>
      <c r="CR122" t="s">
        <v>321</v>
      </c>
      <c r="CS122" t="s">
        <v>301</v>
      </c>
      <c r="CT122" t="s">
        <v>558</v>
      </c>
      <c r="CU122" t="s">
        <v>299</v>
      </c>
      <c r="CY122" t="s">
        <v>323</v>
      </c>
      <c r="DA122" t="s">
        <v>299</v>
      </c>
      <c r="DB122" t="s">
        <v>299</v>
      </c>
      <c r="DC122" t="s">
        <v>299</v>
      </c>
      <c r="DD122" t="s">
        <v>299</v>
      </c>
      <c r="DS122" t="s">
        <v>299</v>
      </c>
      <c r="DV122" t="s">
        <v>299</v>
      </c>
      <c r="DW122" t="s">
        <v>324</v>
      </c>
      <c r="EC122" t="s">
        <v>299</v>
      </c>
      <c r="ED122" t="s">
        <v>299</v>
      </c>
      <c r="EE122" t="s">
        <v>325</v>
      </c>
      <c r="EF122" t="s">
        <v>299</v>
      </c>
      <c r="EH122" t="s">
        <v>326</v>
      </c>
      <c r="EK122" t="s">
        <v>304</v>
      </c>
      <c r="ET122" t="str">
        <f>"10"</f>
        <v>10</v>
      </c>
      <c r="EU122" t="s">
        <v>639</v>
      </c>
      <c r="EV122" s="3" t="s">
        <v>640</v>
      </c>
      <c r="EW122" s="3" t="s">
        <v>716</v>
      </c>
      <c r="FX122" t="str">
        <f>"3.07"</f>
        <v>3.07</v>
      </c>
    </row>
    <row r="123" spans="1:180">
      <c r="A123">
        <v>30695358</v>
      </c>
      <c r="B123">
        <v>11087359</v>
      </c>
      <c r="C123" t="s">
        <v>717</v>
      </c>
      <c r="D123" t="s">
        <v>718</v>
      </c>
      <c r="E123" t="s">
        <v>719</v>
      </c>
      <c r="F123" s="1">
        <v>43439</v>
      </c>
      <c r="H123" t="s">
        <v>341</v>
      </c>
      <c r="I123" t="s">
        <v>297</v>
      </c>
      <c r="J123" t="s">
        <v>298</v>
      </c>
      <c r="P123" t="s">
        <v>299</v>
      </c>
      <c r="Q123" t="str">
        <f>"КАЗАХСТАН, ТУРКЕСТАНСКАЯ ОБЛ., КАЗЫГУРТСКИЙ РАЙОН, Жигергенский, Айнатас, 109"</f>
        <v>КАЗАХСТАН, ТУРКЕСТАНСКАЯ ОБЛ., КАЗЫГУРТСКИЙ РАЙОН, Жигергенский, Айнатас, 109</v>
      </c>
      <c r="R123" t="str">
        <f>"ҚАЗАҚСТАН, ТҮРКІСТАН ОБЛ., ҚАЗЫҒҰРТ АУДАНЫ, Жигергенский, Айнатас, 109"</f>
        <v>ҚАЗАҚСТАН, ТҮРКІСТАН ОБЛ., ҚАЗЫҒҰРТ АУДАНЫ, Жигергенский, Айнатас, 109</v>
      </c>
      <c r="S123" t="str">
        <f>"Жигергенский, Айнатас, 109"</f>
        <v>Жигергенский, Айнатас, 109</v>
      </c>
      <c r="T123" t="str">
        <f>"Жигергенский, Айнатас, 109"</f>
        <v>Жигергенский, Айнатас, 109</v>
      </c>
      <c r="AB123" t="str">
        <f>"2025-08-21T00:00:00"</f>
        <v>2025-08-21T00:00:00</v>
      </c>
      <c r="AC123" t="str">
        <f>"37"</f>
        <v>37</v>
      </c>
      <c r="AF123" t="s">
        <v>436</v>
      </c>
      <c r="AH123" t="s">
        <v>362</v>
      </c>
      <c r="AJ123" t="s">
        <v>673</v>
      </c>
      <c r="AO123" t="s">
        <v>303</v>
      </c>
      <c r="AP123" t="s">
        <v>299</v>
      </c>
      <c r="AS123" t="s">
        <v>299</v>
      </c>
      <c r="AV123" t="s">
        <v>305</v>
      </c>
      <c r="AW123">
        <v>2</v>
      </c>
      <c r="AX123" t="s">
        <v>306</v>
      </c>
      <c r="AY123" t="s">
        <v>301</v>
      </c>
      <c r="BC123" t="s">
        <v>301</v>
      </c>
      <c r="BH123" t="s">
        <v>299</v>
      </c>
      <c r="BK123" t="s">
        <v>301</v>
      </c>
      <c r="BT123" t="s">
        <v>299</v>
      </c>
      <c r="BU123" t="s">
        <v>309</v>
      </c>
      <c r="BV123" t="s">
        <v>310</v>
      </c>
      <c r="BW123" t="s">
        <v>412</v>
      </c>
      <c r="BY123" t="s">
        <v>490</v>
      </c>
      <c r="BZ123" t="s">
        <v>301</v>
      </c>
      <c r="CD123" t="s">
        <v>316</v>
      </c>
      <c r="CF123" t="s">
        <v>299</v>
      </c>
      <c r="CK123" s="2">
        <v>45566</v>
      </c>
      <c r="CL123" t="s">
        <v>518</v>
      </c>
      <c r="CN123" t="s">
        <v>301</v>
      </c>
      <c r="CP123" t="s">
        <v>406</v>
      </c>
      <c r="CU123" t="s">
        <v>299</v>
      </c>
      <c r="CY123" t="s">
        <v>323</v>
      </c>
      <c r="DA123" t="s">
        <v>299</v>
      </c>
      <c r="DB123" t="s">
        <v>299</v>
      </c>
      <c r="DC123" t="s">
        <v>299</v>
      </c>
      <c r="DD123" t="s">
        <v>299</v>
      </c>
      <c r="DS123" t="s">
        <v>299</v>
      </c>
      <c r="DV123" t="s">
        <v>299</v>
      </c>
      <c r="DW123" t="s">
        <v>324</v>
      </c>
      <c r="EC123" t="s">
        <v>299</v>
      </c>
      <c r="ED123" t="s">
        <v>299</v>
      </c>
      <c r="EE123" t="s">
        <v>325</v>
      </c>
      <c r="EF123" t="s">
        <v>299</v>
      </c>
      <c r="EH123" t="s">
        <v>326</v>
      </c>
      <c r="EK123" t="s">
        <v>299</v>
      </c>
    </row>
    <row r="124" spans="1:180">
      <c r="A124">
        <v>30695871</v>
      </c>
      <c r="B124">
        <v>11087350</v>
      </c>
      <c r="C124" t="s">
        <v>717</v>
      </c>
      <c r="D124" t="s">
        <v>634</v>
      </c>
      <c r="E124" t="s">
        <v>720</v>
      </c>
      <c r="F124" s="1">
        <v>43439</v>
      </c>
      <c r="H124" t="s">
        <v>296</v>
      </c>
      <c r="I124" t="s">
        <v>297</v>
      </c>
      <c r="J124" t="s">
        <v>298</v>
      </c>
      <c r="P124" t="s">
        <v>299</v>
      </c>
      <c r="Q124" t="str">
        <f>"КАЗАХСТАН, ТУРКЕСТАНСКАЯ ОБЛ., КАЗЫГУРТСКИЙ РАЙОН, Жигергенский, Айнатас, 109"</f>
        <v>КАЗАХСТАН, ТУРКЕСТАНСКАЯ ОБЛ., КАЗЫГУРТСКИЙ РАЙОН, Жигергенский, Айнатас, 109</v>
      </c>
      <c r="R124" t="str">
        <f>"ҚАЗАҚСТАН, ТҮРКІСТАН ОБЛ., ҚАЗЫҒҰРТ АУДАНЫ, Жигергенский, Айнатас, 109"</f>
        <v>ҚАЗАҚСТАН, ТҮРКІСТАН ОБЛ., ҚАЗЫҒҰРТ АУДАНЫ, Жигергенский, Айнатас, 109</v>
      </c>
      <c r="S124" t="str">
        <f>"Жигергенский, Айнатас, 109"</f>
        <v>Жигергенский, Айнатас, 109</v>
      </c>
      <c r="T124" t="str">
        <f>"Жигергенский, Айнатас, 109"</f>
        <v>Жигергенский, Айнатас, 109</v>
      </c>
      <c r="AB124" t="str">
        <f>"2025-08-21T00:00:00"</f>
        <v>2025-08-21T00:00:00</v>
      </c>
      <c r="AC124" t="str">
        <f>"37"</f>
        <v>37</v>
      </c>
      <c r="AF124" t="s">
        <v>436</v>
      </c>
      <c r="AH124" t="s">
        <v>400</v>
      </c>
      <c r="AJ124" t="s">
        <v>673</v>
      </c>
      <c r="AO124" t="s">
        <v>303</v>
      </c>
      <c r="AP124" t="s">
        <v>299</v>
      </c>
      <c r="AS124" t="s">
        <v>299</v>
      </c>
      <c r="AV124" t="s">
        <v>305</v>
      </c>
      <c r="AW124">
        <v>2</v>
      </c>
      <c r="AX124" t="s">
        <v>306</v>
      </c>
      <c r="AY124" t="s">
        <v>301</v>
      </c>
      <c r="BC124" t="s">
        <v>301</v>
      </c>
      <c r="BH124" t="s">
        <v>299</v>
      </c>
      <c r="BK124" t="s">
        <v>301</v>
      </c>
      <c r="BT124" t="s">
        <v>299</v>
      </c>
      <c r="BU124" t="s">
        <v>309</v>
      </c>
      <c r="BV124" t="s">
        <v>310</v>
      </c>
      <c r="BW124" t="s">
        <v>712</v>
      </c>
      <c r="BY124" t="s">
        <v>490</v>
      </c>
      <c r="BZ124" t="s">
        <v>301</v>
      </c>
      <c r="CD124" t="s">
        <v>316</v>
      </c>
      <c r="CF124" t="s">
        <v>299</v>
      </c>
      <c r="CK124" s="2">
        <v>45566</v>
      </c>
      <c r="CL124" t="s">
        <v>518</v>
      </c>
      <c r="CN124" t="s">
        <v>301</v>
      </c>
      <c r="CP124" t="s">
        <v>406</v>
      </c>
      <c r="CU124" t="s">
        <v>299</v>
      </c>
      <c r="CY124" t="s">
        <v>323</v>
      </c>
      <c r="DA124" t="s">
        <v>299</v>
      </c>
      <c r="DB124" t="s">
        <v>299</v>
      </c>
      <c r="DC124" t="s">
        <v>299</v>
      </c>
      <c r="DD124" t="s">
        <v>299</v>
      </c>
      <c r="DS124" t="s">
        <v>299</v>
      </c>
      <c r="DV124" t="s">
        <v>299</v>
      </c>
      <c r="DW124" t="s">
        <v>324</v>
      </c>
      <c r="EC124" t="s">
        <v>299</v>
      </c>
      <c r="ED124" t="s">
        <v>299</v>
      </c>
      <c r="EE124" t="s">
        <v>325</v>
      </c>
      <c r="EF124" t="s">
        <v>299</v>
      </c>
      <c r="EH124" t="s">
        <v>326</v>
      </c>
      <c r="EK124" t="s">
        <v>299</v>
      </c>
    </row>
    <row r="125" spans="1:180">
      <c r="A125">
        <v>30748583</v>
      </c>
      <c r="B125">
        <v>13157304</v>
      </c>
      <c r="C125" t="s">
        <v>667</v>
      </c>
      <c r="D125" t="s">
        <v>721</v>
      </c>
      <c r="E125" t="s">
        <v>669</v>
      </c>
      <c r="F125" s="1">
        <v>44164</v>
      </c>
      <c r="H125" t="s">
        <v>341</v>
      </c>
      <c r="I125" t="s">
        <v>297</v>
      </c>
      <c r="J125" t="s">
        <v>298</v>
      </c>
      <c r="P125" t="s">
        <v>299</v>
      </c>
      <c r="Q125" t="str">
        <f>"-"</f>
        <v>-</v>
      </c>
      <c r="R125" t="str">
        <f>"-"</f>
        <v>-</v>
      </c>
      <c r="S125" t="str">
        <f>"-"</f>
        <v>-</v>
      </c>
      <c r="T125" t="str">
        <f>"-"</f>
        <v>-</v>
      </c>
      <c r="AB125" t="str">
        <f>"2025-08-20T00:00:00"</f>
        <v>2025-08-20T00:00:00</v>
      </c>
      <c r="AC125" t="str">
        <f>"36"</f>
        <v>36</v>
      </c>
      <c r="AF125" t="s">
        <v>436</v>
      </c>
      <c r="AH125" t="s">
        <v>301</v>
      </c>
      <c r="AJ125" t="s">
        <v>722</v>
      </c>
      <c r="AO125" t="s">
        <v>303</v>
      </c>
      <c r="AP125" t="s">
        <v>299</v>
      </c>
      <c r="AS125" t="s">
        <v>299</v>
      </c>
      <c r="AV125" t="s">
        <v>305</v>
      </c>
      <c r="AW125">
        <v>1</v>
      </c>
      <c r="AX125" t="s">
        <v>306</v>
      </c>
      <c r="AY125" t="s">
        <v>301</v>
      </c>
      <c r="BC125" t="s">
        <v>301</v>
      </c>
      <c r="BH125" t="s">
        <v>299</v>
      </c>
      <c r="BK125" t="s">
        <v>301</v>
      </c>
      <c r="BT125" t="s">
        <v>299</v>
      </c>
      <c r="BU125" t="s">
        <v>309</v>
      </c>
      <c r="BV125" t="s">
        <v>310</v>
      </c>
      <c r="BX125" t="s">
        <v>312</v>
      </c>
      <c r="BY125" t="s">
        <v>490</v>
      </c>
      <c r="BZ125" t="s">
        <v>301</v>
      </c>
      <c r="CD125" t="s">
        <v>316</v>
      </c>
      <c r="CL125" t="s">
        <v>518</v>
      </c>
      <c r="CN125" t="s">
        <v>301</v>
      </c>
      <c r="CP125" t="s">
        <v>406</v>
      </c>
      <c r="CU125" t="s">
        <v>299</v>
      </c>
      <c r="CY125" t="s">
        <v>323</v>
      </c>
      <c r="DA125" t="s">
        <v>299</v>
      </c>
      <c r="DB125" t="s">
        <v>299</v>
      </c>
      <c r="DC125" t="s">
        <v>299</v>
      </c>
      <c r="DD125" t="s">
        <v>299</v>
      </c>
      <c r="DS125" t="s">
        <v>299</v>
      </c>
      <c r="DV125" t="s">
        <v>299</v>
      </c>
      <c r="DW125" t="s">
        <v>324</v>
      </c>
      <c r="EC125" t="s">
        <v>299</v>
      </c>
      <c r="ED125" t="s">
        <v>299</v>
      </c>
      <c r="EE125" t="s">
        <v>325</v>
      </c>
      <c r="EF125" t="s">
        <v>299</v>
      </c>
      <c r="EH125" t="s">
        <v>326</v>
      </c>
      <c r="EK125" t="s">
        <v>304</v>
      </c>
    </row>
    <row r="126" spans="1:180">
      <c r="A126">
        <v>20974396</v>
      </c>
      <c r="B126">
        <v>4865933</v>
      </c>
      <c r="C126" t="s">
        <v>723</v>
      </c>
      <c r="D126" t="s">
        <v>724</v>
      </c>
      <c r="E126" t="s">
        <v>622</v>
      </c>
      <c r="F126" s="1">
        <v>42228</v>
      </c>
      <c r="H126" t="s">
        <v>296</v>
      </c>
      <c r="I126" t="s">
        <v>297</v>
      </c>
      <c r="J126" t="s">
        <v>298</v>
      </c>
      <c r="P126" t="s">
        <v>299</v>
      </c>
      <c r="Q126" t="str">
        <f>"КАЗАХСТАН, ТУРКЕСТАНСКАЯ ОБЛ., КАЗЫГУРТСКИЙ РАЙОН, АУЫЛДЫҚ ОКРУГІ Жанабазарский, АУЫЛЫ Тилектес, 10"</f>
        <v>КАЗАХСТАН, ТУРКЕСТАНСКАЯ ОБЛ., КАЗЫГУРТСКИЙ РАЙОН, АУЫЛДЫҚ ОКРУГІ Жанабазарский, АУЫЛЫ Тилектес, 10</v>
      </c>
      <c r="R126" t="str">
        <f>"ҚАЗАҚСТАН, ТҮРКІСТАН ОБЛ., ҚАЗЫҒҰРТ АУДАНЫ, АУЫЛДЫҚ ОКРУГІ Жанабазарский, АУЫЛЫ Тилектес, 10"</f>
        <v>ҚАЗАҚСТАН, ТҮРКІСТАН ОБЛ., ҚАЗЫҒҰРТ АУДАНЫ, АУЫЛДЫҚ ОКРУГІ Жанабазарский, АУЫЛЫ Тилектес, 10</v>
      </c>
      <c r="S126" t="str">
        <f>"АУЫЛДЫҚ ОКРУГІ Жанабазарский, АУЫЛЫ Тилектес, 10"</f>
        <v>АУЫЛДЫҚ ОКРУГІ Жанабазарский, АУЫЛЫ Тилектес, 10</v>
      </c>
      <c r="T126" t="str">
        <f>"АУЫЛДЫҚ ОКРУГІ Жанабазарский, АУЫЛЫ Тилектес, 10"</f>
        <v>АУЫЛДЫҚ ОКРУГІ Жанабазарский, АУЫЛЫ Тилектес, 10</v>
      </c>
      <c r="AB126" t="str">
        <f>"2021-08-16T00:00:00"</f>
        <v>2021-08-16T00:00:00</v>
      </c>
      <c r="AC126" t="str">
        <f>"46"</f>
        <v>46</v>
      </c>
      <c r="AD126" t="str">
        <f>"2025-09-01T10:08:51"</f>
        <v>2025-09-01T10:08:51</v>
      </c>
      <c r="AE126" t="str">
        <f>"2026-05-25T10:08:51"</f>
        <v>2026-05-25T10:08:51</v>
      </c>
      <c r="AF126" t="s">
        <v>436</v>
      </c>
      <c r="AH126" t="s">
        <v>400</v>
      </c>
      <c r="AJ126" t="s">
        <v>441</v>
      </c>
      <c r="AO126" t="s">
        <v>303</v>
      </c>
      <c r="AP126" t="s">
        <v>299</v>
      </c>
      <c r="AS126" t="s">
        <v>299</v>
      </c>
      <c r="AV126" t="s">
        <v>305</v>
      </c>
      <c r="AW126">
        <v>2</v>
      </c>
      <c r="AX126" t="s">
        <v>306</v>
      </c>
      <c r="AY126" t="s">
        <v>301</v>
      </c>
      <c r="BC126" t="s">
        <v>301</v>
      </c>
      <c r="BH126" t="s">
        <v>299</v>
      </c>
      <c r="BK126" t="s">
        <v>301</v>
      </c>
      <c r="BT126" t="s">
        <v>299</v>
      </c>
      <c r="BU126" t="s">
        <v>309</v>
      </c>
      <c r="BV126" t="s">
        <v>310</v>
      </c>
      <c r="BW126" t="s">
        <v>311</v>
      </c>
      <c r="BX126" t="s">
        <v>312</v>
      </c>
      <c r="BY126" t="s">
        <v>313</v>
      </c>
      <c r="BZ126" t="s">
        <v>301</v>
      </c>
      <c r="CA126" t="s">
        <v>314</v>
      </c>
      <c r="CB126">
        <v>3</v>
      </c>
      <c r="CD126" t="s">
        <v>315</v>
      </c>
      <c r="CE126" t="s">
        <v>316</v>
      </c>
      <c r="CF126" t="s">
        <v>304</v>
      </c>
      <c r="CL126" t="s">
        <v>317</v>
      </c>
      <c r="CM126" t="s">
        <v>318</v>
      </c>
      <c r="CN126" t="s">
        <v>301</v>
      </c>
      <c r="CP126" t="s">
        <v>406</v>
      </c>
      <c r="CU126" t="s">
        <v>299</v>
      </c>
      <c r="CY126" t="s">
        <v>323</v>
      </c>
      <c r="DA126" t="s">
        <v>299</v>
      </c>
      <c r="DB126" t="s">
        <v>299</v>
      </c>
      <c r="DC126" t="s">
        <v>299</v>
      </c>
      <c r="DD126" t="s">
        <v>299</v>
      </c>
      <c r="DS126" t="s">
        <v>299</v>
      </c>
      <c r="DV126" t="s">
        <v>299</v>
      </c>
      <c r="DW126" t="s">
        <v>324</v>
      </c>
      <c r="EC126" t="s">
        <v>299</v>
      </c>
      <c r="ED126" t="s">
        <v>299</v>
      </c>
      <c r="EE126" t="s">
        <v>325</v>
      </c>
      <c r="EF126" t="s">
        <v>299</v>
      </c>
      <c r="EH126" t="s">
        <v>353</v>
      </c>
      <c r="EI126" t="s">
        <v>368</v>
      </c>
      <c r="EK126" t="s">
        <v>304</v>
      </c>
    </row>
    <row r="127" spans="1:180">
      <c r="A127">
        <v>20155717</v>
      </c>
      <c r="B127">
        <v>4866575</v>
      </c>
      <c r="C127" t="s">
        <v>549</v>
      </c>
      <c r="D127" t="s">
        <v>725</v>
      </c>
      <c r="E127" t="s">
        <v>550</v>
      </c>
      <c r="F127" s="1">
        <v>42564</v>
      </c>
      <c r="H127" t="s">
        <v>296</v>
      </c>
      <c r="I127" t="s">
        <v>297</v>
      </c>
      <c r="J127" t="s">
        <v>298</v>
      </c>
      <c r="P127" t="s">
        <v>299</v>
      </c>
      <c r="Q127" t="str">
        <f>"КАЗАХСТАН, ТУРКЕСТАНСКАЯ ОБЛ., КАЗЫГУРТСКИЙ РАЙОН, Жанабазарский, Тилектес, 72"</f>
        <v>КАЗАХСТАН, ТУРКЕСТАНСКАЯ ОБЛ., КАЗЫГУРТСКИЙ РАЙОН, Жанабазарский, Тилектес, 72</v>
      </c>
      <c r="R127" t="str">
        <f>"ҚАЗАҚСТАН, ТҮРКІСТАН ОБЛ., ҚАЗЫҒҰРТ АУДАНЫ, Жанабазарский, Тилектес, 72"</f>
        <v>ҚАЗАҚСТАН, ТҮРКІСТАН ОБЛ., ҚАЗЫҒҰРТ АУДАНЫ, Жанабазарский, Тилектес, 72</v>
      </c>
      <c r="S127" t="str">
        <f>"Жанабазарский, Тилектес, 72"</f>
        <v>Жанабазарский, Тилектес, 72</v>
      </c>
      <c r="T127" t="str">
        <f>"Жанабазарский, Тилектес, 72"</f>
        <v>Жанабазарский, Тилектес, 72</v>
      </c>
      <c r="AB127" t="str">
        <f>"2022-05-18T00:00:00"</f>
        <v>2022-05-18T00:00:00</v>
      </c>
      <c r="AC127" t="str">
        <f>"117"</f>
        <v>117</v>
      </c>
      <c r="AD127" t="str">
        <f>"2024-09-01T13:23:25"</f>
        <v>2024-09-01T13:23:25</v>
      </c>
      <c r="AE127" t="str">
        <f>"2025-05-25T13:23:25"</f>
        <v>2025-05-25T13:23:25</v>
      </c>
      <c r="AF127" t="s">
        <v>436</v>
      </c>
      <c r="AH127" t="s">
        <v>400</v>
      </c>
      <c r="AJ127" t="s">
        <v>461</v>
      </c>
      <c r="AO127" t="s">
        <v>303</v>
      </c>
      <c r="AS127" t="s">
        <v>299</v>
      </c>
      <c r="AV127" t="s">
        <v>305</v>
      </c>
      <c r="AW127">
        <v>2</v>
      </c>
      <c r="AX127" t="s">
        <v>306</v>
      </c>
      <c r="AY127" t="s">
        <v>301</v>
      </c>
      <c r="BC127" t="s">
        <v>301</v>
      </c>
      <c r="BH127" t="s">
        <v>299</v>
      </c>
      <c r="BK127" t="s">
        <v>301</v>
      </c>
      <c r="BT127" t="s">
        <v>299</v>
      </c>
      <c r="BU127" t="s">
        <v>309</v>
      </c>
      <c r="BV127" t="s">
        <v>310</v>
      </c>
      <c r="BW127" t="s">
        <v>412</v>
      </c>
      <c r="BX127" t="s">
        <v>311</v>
      </c>
      <c r="BY127" t="s">
        <v>331</v>
      </c>
      <c r="BZ127" t="s">
        <v>301</v>
      </c>
      <c r="CA127" t="s">
        <v>314</v>
      </c>
      <c r="CB127">
        <v>4</v>
      </c>
      <c r="CD127" t="s">
        <v>315</v>
      </c>
      <c r="CE127" t="s">
        <v>316</v>
      </c>
      <c r="CF127" t="s">
        <v>304</v>
      </c>
      <c r="CK127" s="2">
        <v>45566</v>
      </c>
      <c r="CL127" t="s">
        <v>334</v>
      </c>
      <c r="CM127" t="s">
        <v>318</v>
      </c>
      <c r="CN127" t="s">
        <v>301</v>
      </c>
      <c r="CP127" t="s">
        <v>406</v>
      </c>
      <c r="CU127" t="s">
        <v>299</v>
      </c>
      <c r="CY127" t="s">
        <v>323</v>
      </c>
      <c r="DA127" t="s">
        <v>299</v>
      </c>
      <c r="DB127" t="s">
        <v>299</v>
      </c>
      <c r="DC127" t="s">
        <v>299</v>
      </c>
      <c r="DD127" t="s">
        <v>299</v>
      </c>
      <c r="DS127" t="s">
        <v>299</v>
      </c>
      <c r="DV127" t="s">
        <v>299</v>
      </c>
      <c r="DW127" t="s">
        <v>324</v>
      </c>
      <c r="EC127" t="s">
        <v>299</v>
      </c>
      <c r="ED127" t="s">
        <v>299</v>
      </c>
      <c r="EE127" t="s">
        <v>325</v>
      </c>
      <c r="EF127" t="s">
        <v>299</v>
      </c>
      <c r="EG127" t="s">
        <v>396</v>
      </c>
      <c r="EH127" t="s">
        <v>353</v>
      </c>
      <c r="EI127" t="s">
        <v>368</v>
      </c>
      <c r="EK127" t="s">
        <v>304</v>
      </c>
    </row>
    <row r="128" spans="1:180">
      <c r="A128">
        <v>30830356</v>
      </c>
      <c r="B128">
        <v>12598658</v>
      </c>
      <c r="C128" t="s">
        <v>536</v>
      </c>
      <c r="D128" t="s">
        <v>726</v>
      </c>
      <c r="E128" t="s">
        <v>538</v>
      </c>
      <c r="F128" s="1">
        <v>44027</v>
      </c>
      <c r="H128" t="s">
        <v>341</v>
      </c>
      <c r="I128" t="s">
        <v>297</v>
      </c>
      <c r="J128" t="s">
        <v>298</v>
      </c>
      <c r="P128" t="s">
        <v>299</v>
      </c>
      <c r="Q128" t="str">
        <f>"-"</f>
        <v>-</v>
      </c>
      <c r="R128" t="str">
        <f>"-"</f>
        <v>-</v>
      </c>
      <c r="S128" t="str">
        <f>"-"</f>
        <v>-</v>
      </c>
      <c r="T128" t="str">
        <f>"-"</f>
        <v>-</v>
      </c>
      <c r="AB128" t="str">
        <f>"2025-08-20T00:00:00"</f>
        <v>2025-08-20T00:00:00</v>
      </c>
      <c r="AC128" t="str">
        <f>"36"</f>
        <v>36</v>
      </c>
      <c r="AF128" t="s">
        <v>436</v>
      </c>
      <c r="AH128" t="s">
        <v>301</v>
      </c>
      <c r="AJ128" t="s">
        <v>722</v>
      </c>
      <c r="AO128" t="s">
        <v>303</v>
      </c>
      <c r="AP128" t="s">
        <v>299</v>
      </c>
      <c r="AS128" t="s">
        <v>299</v>
      </c>
      <c r="AV128" t="s">
        <v>305</v>
      </c>
      <c r="AW128">
        <v>1</v>
      </c>
      <c r="AX128" t="s">
        <v>306</v>
      </c>
      <c r="AY128" t="s">
        <v>301</v>
      </c>
      <c r="BC128" t="s">
        <v>301</v>
      </c>
      <c r="BH128" t="s">
        <v>299</v>
      </c>
      <c r="BK128" t="s">
        <v>301</v>
      </c>
      <c r="BT128" t="s">
        <v>299</v>
      </c>
      <c r="BU128" t="s">
        <v>309</v>
      </c>
      <c r="BV128" t="s">
        <v>310</v>
      </c>
      <c r="BX128" t="s">
        <v>312</v>
      </c>
      <c r="BY128" t="s">
        <v>490</v>
      </c>
      <c r="BZ128" t="s">
        <v>301</v>
      </c>
      <c r="CD128" t="s">
        <v>316</v>
      </c>
      <c r="CL128" t="s">
        <v>518</v>
      </c>
      <c r="CN128" t="s">
        <v>301</v>
      </c>
      <c r="CP128" t="s">
        <v>406</v>
      </c>
      <c r="CU128" t="s">
        <v>299</v>
      </c>
      <c r="CY128" t="s">
        <v>323</v>
      </c>
      <c r="DA128" t="s">
        <v>299</v>
      </c>
      <c r="DB128" t="s">
        <v>299</v>
      </c>
      <c r="DC128" t="s">
        <v>299</v>
      </c>
      <c r="DD128" t="s">
        <v>299</v>
      </c>
      <c r="DS128" t="s">
        <v>299</v>
      </c>
      <c r="DV128" t="s">
        <v>299</v>
      </c>
      <c r="DW128" t="s">
        <v>324</v>
      </c>
      <c r="EC128" t="s">
        <v>299</v>
      </c>
      <c r="ED128" t="s">
        <v>299</v>
      </c>
      <c r="EE128" t="s">
        <v>325</v>
      </c>
      <c r="EF128" t="s">
        <v>299</v>
      </c>
      <c r="EH128" t="s">
        <v>326</v>
      </c>
      <c r="EK128" t="s">
        <v>304</v>
      </c>
    </row>
    <row r="129" spans="1:293">
      <c r="A129">
        <v>30322002</v>
      </c>
      <c r="B129">
        <v>4444247</v>
      </c>
      <c r="C129" t="s">
        <v>727</v>
      </c>
      <c r="D129" t="s">
        <v>728</v>
      </c>
      <c r="E129" t="s">
        <v>512</v>
      </c>
      <c r="F129" s="1">
        <v>40275</v>
      </c>
      <c r="H129" t="s">
        <v>341</v>
      </c>
      <c r="I129" t="s">
        <v>297</v>
      </c>
      <c r="J129" t="s">
        <v>298</v>
      </c>
      <c r="P129" t="s">
        <v>299</v>
      </c>
      <c r="Q129" t="str">
        <f>"КАЗАХСТАН, ШЫМКЕНТ, АЛЬ-ФАРАБИЙСКИЙ, 7"</f>
        <v>КАЗАХСТАН, ШЫМКЕНТ, АЛЬ-ФАРАБИЙСКИЙ, 7</v>
      </c>
      <c r="R129" t="str">
        <f>"ҚАЗАҚСТАН, ШЫМКЕНТ, ӘЛ-ФАРАБИ, 7"</f>
        <v>ҚАЗАҚСТАН, ШЫМКЕНТ, ӘЛ-ФАРАБИ, 7</v>
      </c>
      <c r="S129" t="str">
        <f>"7"</f>
        <v>7</v>
      </c>
      <c r="T129" t="str">
        <f>"7"</f>
        <v>7</v>
      </c>
      <c r="AB129" t="str">
        <f>"2025-08-21T12:17:00"</f>
        <v>2025-08-21T12:17:00</v>
      </c>
      <c r="AC129" t="str">
        <f>"38"</f>
        <v>38</v>
      </c>
      <c r="AD129" t="str">
        <f>"2024-09-01T14:33:16"</f>
        <v>2024-09-01T14:33:16</v>
      </c>
      <c r="AE129" t="str">
        <f>"2025-05-25T14:33:16"</f>
        <v>2025-05-25T14:33:16</v>
      </c>
      <c r="AF129" t="s">
        <v>436</v>
      </c>
      <c r="AG129" t="str">
        <f>"miras_@mail.ri"</f>
        <v>miras_@mail.ri</v>
      </c>
      <c r="AH129" t="s">
        <v>301</v>
      </c>
      <c r="AJ129" t="s">
        <v>637</v>
      </c>
      <c r="AO129" t="s">
        <v>303</v>
      </c>
      <c r="AP129" t="s">
        <v>299</v>
      </c>
      <c r="AS129" t="s">
        <v>299</v>
      </c>
      <c r="AV129" t="s">
        <v>305</v>
      </c>
      <c r="AW129">
        <v>1</v>
      </c>
      <c r="AX129" t="s">
        <v>306</v>
      </c>
      <c r="AY129" t="s">
        <v>301</v>
      </c>
      <c r="BC129" t="s">
        <v>301</v>
      </c>
      <c r="BH129" t="s">
        <v>299</v>
      </c>
      <c r="BK129" t="s">
        <v>301</v>
      </c>
      <c r="BT129" t="s">
        <v>299</v>
      </c>
      <c r="BU129" t="s">
        <v>309</v>
      </c>
      <c r="BV129" t="s">
        <v>310</v>
      </c>
      <c r="BX129" t="s">
        <v>312</v>
      </c>
      <c r="BY129" t="s">
        <v>313</v>
      </c>
      <c r="BZ129" t="s">
        <v>301</v>
      </c>
      <c r="CA129" t="s">
        <v>314</v>
      </c>
      <c r="CB129">
        <v>3</v>
      </c>
      <c r="CD129" t="s">
        <v>315</v>
      </c>
      <c r="CE129" t="s">
        <v>316</v>
      </c>
      <c r="CF129" t="s">
        <v>299</v>
      </c>
      <c r="CL129" t="s">
        <v>693</v>
      </c>
      <c r="CM129" t="s">
        <v>318</v>
      </c>
      <c r="CN129" t="s">
        <v>301</v>
      </c>
      <c r="CP129" t="s">
        <v>406</v>
      </c>
      <c r="CU129" t="s">
        <v>299</v>
      </c>
      <c r="CY129" t="s">
        <v>323</v>
      </c>
      <c r="DA129" t="s">
        <v>299</v>
      </c>
      <c r="DB129" t="s">
        <v>299</v>
      </c>
      <c r="DC129" t="s">
        <v>299</v>
      </c>
      <c r="DD129" t="s">
        <v>299</v>
      </c>
      <c r="DS129" t="s">
        <v>299</v>
      </c>
      <c r="DV129" t="s">
        <v>299</v>
      </c>
      <c r="DW129" t="s">
        <v>324</v>
      </c>
      <c r="EC129" t="s">
        <v>299</v>
      </c>
      <c r="ED129" t="s">
        <v>299</v>
      </c>
      <c r="EE129" t="s">
        <v>325</v>
      </c>
      <c r="EF129" t="s">
        <v>299</v>
      </c>
      <c r="EH129" t="s">
        <v>353</v>
      </c>
      <c r="EI129" t="s">
        <v>368</v>
      </c>
      <c r="EK129" t="s">
        <v>304</v>
      </c>
      <c r="ET129" t="str">
        <f>"6"</f>
        <v>6</v>
      </c>
      <c r="EU129" t="s">
        <v>639</v>
      </c>
      <c r="EV129" s="3" t="s">
        <v>640</v>
      </c>
      <c r="EW129" s="3" t="s">
        <v>705</v>
      </c>
      <c r="FX129" t="str">
        <f>"3"</f>
        <v>3</v>
      </c>
    </row>
    <row r="130" spans="1:293">
      <c r="A130">
        <v>25407064</v>
      </c>
      <c r="B130">
        <v>9677884</v>
      </c>
      <c r="C130" t="s">
        <v>695</v>
      </c>
      <c r="D130" t="s">
        <v>729</v>
      </c>
      <c r="E130" t="s">
        <v>697</v>
      </c>
      <c r="F130" s="1">
        <v>43100</v>
      </c>
      <c r="H130" t="s">
        <v>341</v>
      </c>
      <c r="I130" t="s">
        <v>297</v>
      </c>
      <c r="J130" t="s">
        <v>298</v>
      </c>
      <c r="P130" t="s">
        <v>299</v>
      </c>
      <c r="Q130" t="str">
        <f>"КАЗАХСТАН, ТУРКЕСТАНСКАЯ ОБЛ., КАЗЫГУРТСКИЙ РАЙОН, ЖАҢАБАЗАР, 39"</f>
        <v>КАЗАХСТАН, ТУРКЕСТАНСКАЯ ОБЛ., КАЗЫГУРТСКИЙ РАЙОН, ЖАҢАБАЗАР, 39</v>
      </c>
      <c r="R130" t="str">
        <f>"ҚАЗАҚСТАН, ТҮРКІСТАН ОБЛ., ҚАЗЫҒҰРТ АУДАНЫ, ЖАҢАБАЗАР, 39"</f>
        <v>ҚАЗАҚСТАН, ТҮРКІСТАН ОБЛ., ҚАЗЫҒҰРТ АУДАНЫ, ЖАҢАБАЗАР, 39</v>
      </c>
      <c r="S130" t="str">
        <f>"ЖАҢАБАЗАР, 39"</f>
        <v>ЖАҢАБАЗАР, 39</v>
      </c>
      <c r="T130" t="str">
        <f>"ЖАҢАБАЗАР, 39"</f>
        <v>ЖАҢАБАЗАР, 39</v>
      </c>
      <c r="AB130" t="str">
        <f>"2023-06-23T00:00:00"</f>
        <v>2023-06-23T00:00:00</v>
      </c>
      <c r="AC130" t="str">
        <f>"65"</f>
        <v>65</v>
      </c>
      <c r="AD130" t="str">
        <f>"2024-09-01T11:56:36"</f>
        <v>2024-09-01T11:56:36</v>
      </c>
      <c r="AE130" t="str">
        <f>"2025-05-25T11:56:36"</f>
        <v>2025-05-25T11:56:36</v>
      </c>
      <c r="AF130" t="s">
        <v>436</v>
      </c>
      <c r="AH130" t="s">
        <v>400</v>
      </c>
      <c r="AJ130" t="s">
        <v>489</v>
      </c>
      <c r="AO130" t="s">
        <v>303</v>
      </c>
      <c r="AP130" t="s">
        <v>299</v>
      </c>
      <c r="AS130" t="s">
        <v>299</v>
      </c>
      <c r="AV130" t="s">
        <v>305</v>
      </c>
      <c r="AW130">
        <v>2</v>
      </c>
      <c r="AX130" t="s">
        <v>306</v>
      </c>
      <c r="AY130" t="s">
        <v>301</v>
      </c>
      <c r="BC130" t="s">
        <v>301</v>
      </c>
      <c r="BH130" t="s">
        <v>299</v>
      </c>
      <c r="BK130" t="s">
        <v>301</v>
      </c>
      <c r="BT130" t="s">
        <v>299</v>
      </c>
      <c r="BU130" t="s">
        <v>309</v>
      </c>
      <c r="BV130" t="s">
        <v>310</v>
      </c>
      <c r="BW130" t="s">
        <v>412</v>
      </c>
      <c r="BX130" t="s">
        <v>311</v>
      </c>
      <c r="BY130" t="s">
        <v>490</v>
      </c>
      <c r="BZ130" t="s">
        <v>301</v>
      </c>
      <c r="CD130" t="s">
        <v>316</v>
      </c>
      <c r="CF130" t="s">
        <v>299</v>
      </c>
      <c r="CK130" s="2">
        <v>45566</v>
      </c>
      <c r="CL130" t="s">
        <v>491</v>
      </c>
      <c r="CM130" t="s">
        <v>318</v>
      </c>
      <c r="CN130" t="s">
        <v>301</v>
      </c>
      <c r="CP130" t="s">
        <v>406</v>
      </c>
      <c r="CU130" t="s">
        <v>299</v>
      </c>
      <c r="CY130" t="s">
        <v>323</v>
      </c>
      <c r="DA130" t="s">
        <v>299</v>
      </c>
      <c r="DB130" t="s">
        <v>299</v>
      </c>
      <c r="DC130" t="s">
        <v>299</v>
      </c>
      <c r="DD130" t="s">
        <v>299</v>
      </c>
      <c r="DS130" t="s">
        <v>299</v>
      </c>
      <c r="DV130" t="s">
        <v>299</v>
      </c>
      <c r="DW130" t="s">
        <v>324</v>
      </c>
      <c r="EC130" t="s">
        <v>299</v>
      </c>
      <c r="ED130" t="s">
        <v>299</v>
      </c>
      <c r="EE130" t="s">
        <v>325</v>
      </c>
      <c r="EF130" t="s">
        <v>299</v>
      </c>
      <c r="EH130" t="s">
        <v>326</v>
      </c>
      <c r="EK130" t="s">
        <v>299</v>
      </c>
    </row>
    <row r="131" spans="1:293">
      <c r="A131">
        <v>25409782</v>
      </c>
      <c r="B131">
        <v>9634538</v>
      </c>
      <c r="C131" t="s">
        <v>620</v>
      </c>
      <c r="D131" t="s">
        <v>730</v>
      </c>
      <c r="E131" t="s">
        <v>701</v>
      </c>
      <c r="F131" s="1">
        <v>43035</v>
      </c>
      <c r="H131" t="s">
        <v>341</v>
      </c>
      <c r="I131" t="s">
        <v>297</v>
      </c>
      <c r="J131" t="s">
        <v>298</v>
      </c>
      <c r="P131" t="s">
        <v>299</v>
      </c>
      <c r="Q131" t="str">
        <f>"КАЗАХСТАН, ТУРКЕСТАНСКАЯ ОБЛ., КАЗЫГУРТСКИЙ РАЙОН, Жанабазарский, Тилектес, 9"</f>
        <v>КАЗАХСТАН, ТУРКЕСТАНСКАЯ ОБЛ., КАЗЫГУРТСКИЙ РАЙОН, Жанабазарский, Тилектес, 9</v>
      </c>
      <c r="R131" t="str">
        <f>"ҚАЗАҚСТАН, ТҮРКІСТАН ОБЛ., ҚАЗЫҒҰРТ АУДАНЫ, Жанабазарский, Тилектес, 9"</f>
        <v>ҚАЗАҚСТАН, ТҮРКІСТАН ОБЛ., ҚАЗЫҒҰРТ АУДАНЫ, Жанабазарский, Тилектес, 9</v>
      </c>
      <c r="S131" t="str">
        <f>"Жанабазарский, Тилектес, 9"</f>
        <v>Жанабазарский, Тилектес, 9</v>
      </c>
      <c r="T131" t="str">
        <f>"Жанабазарский, Тилектес, 9"</f>
        <v>Жанабазарский, Тилектес, 9</v>
      </c>
      <c r="AB131" t="str">
        <f>"2024-08-28T00:00:00"</f>
        <v>2024-08-28T00:00:00</v>
      </c>
      <c r="AC131" t="str">
        <f>"44"</f>
        <v>44</v>
      </c>
      <c r="AD131" t="str">
        <f>"2024-09-01T09:33:32"</f>
        <v>2024-09-01T09:33:32</v>
      </c>
      <c r="AE131" t="str">
        <f>"2025-05-25T09:33:32"</f>
        <v>2025-05-25T09:33:32</v>
      </c>
      <c r="AF131" t="s">
        <v>436</v>
      </c>
      <c r="AH131" t="s">
        <v>437</v>
      </c>
      <c r="AJ131" t="s">
        <v>517</v>
      </c>
      <c r="AK131" t="s">
        <v>311</v>
      </c>
      <c r="AO131" t="s">
        <v>303</v>
      </c>
      <c r="AS131" t="s">
        <v>299</v>
      </c>
      <c r="AV131" t="s">
        <v>305</v>
      </c>
      <c r="AW131">
        <v>2</v>
      </c>
      <c r="AX131" t="s">
        <v>306</v>
      </c>
      <c r="AY131" t="s">
        <v>301</v>
      </c>
      <c r="BC131" t="s">
        <v>301</v>
      </c>
      <c r="BH131" t="s">
        <v>299</v>
      </c>
      <c r="BK131" t="s">
        <v>301</v>
      </c>
      <c r="BT131" t="s">
        <v>299</v>
      </c>
      <c r="BU131" t="s">
        <v>309</v>
      </c>
      <c r="BV131" t="s">
        <v>310</v>
      </c>
      <c r="BW131" t="s">
        <v>412</v>
      </c>
      <c r="BX131" t="s">
        <v>311</v>
      </c>
      <c r="BY131" t="s">
        <v>490</v>
      </c>
      <c r="BZ131" t="s">
        <v>301</v>
      </c>
      <c r="CD131" t="s">
        <v>316</v>
      </c>
      <c r="CF131" t="s">
        <v>299</v>
      </c>
      <c r="CK131">
        <v>0</v>
      </c>
      <c r="CL131" t="s">
        <v>518</v>
      </c>
      <c r="CN131" t="s">
        <v>301</v>
      </c>
      <c r="CP131" t="s">
        <v>406</v>
      </c>
      <c r="CU131" t="s">
        <v>299</v>
      </c>
      <c r="CY131" t="s">
        <v>323</v>
      </c>
      <c r="DA131" t="s">
        <v>299</v>
      </c>
      <c r="DB131" t="s">
        <v>299</v>
      </c>
      <c r="DC131" t="s">
        <v>299</v>
      </c>
      <c r="DD131" t="s">
        <v>299</v>
      </c>
      <c r="DS131" t="s">
        <v>299</v>
      </c>
      <c r="DV131" t="s">
        <v>299</v>
      </c>
      <c r="DW131" t="s">
        <v>324</v>
      </c>
      <c r="EC131" t="s">
        <v>299</v>
      </c>
      <c r="ED131" t="s">
        <v>299</v>
      </c>
      <c r="EE131" t="s">
        <v>325</v>
      </c>
      <c r="EF131" t="s">
        <v>299</v>
      </c>
      <c r="EH131" t="s">
        <v>326</v>
      </c>
      <c r="EK131" t="s">
        <v>304</v>
      </c>
      <c r="IG131" t="s">
        <v>304</v>
      </c>
    </row>
    <row r="132" spans="1:293">
      <c r="A132">
        <v>30831119</v>
      </c>
      <c r="B132">
        <v>11592948</v>
      </c>
      <c r="C132" t="s">
        <v>466</v>
      </c>
      <c r="D132" t="s">
        <v>731</v>
      </c>
      <c r="E132" t="s">
        <v>527</v>
      </c>
      <c r="F132" s="1">
        <v>43837</v>
      </c>
      <c r="H132" t="s">
        <v>296</v>
      </c>
      <c r="I132" t="s">
        <v>297</v>
      </c>
      <c r="J132" t="s">
        <v>298</v>
      </c>
      <c r="P132" t="s">
        <v>299</v>
      </c>
      <c r="Q132" t="str">
        <f>"КАЗАХСТАН, ТУРКЕСТАНСКАЯ ОБЛ., КАЗЫГУРТСКИЙ РАЙОН, Жанабазарский, Тилектес, 28"</f>
        <v>КАЗАХСТАН, ТУРКЕСТАНСКАЯ ОБЛ., КАЗЫГУРТСКИЙ РАЙОН, Жанабазарский, Тилектес, 28</v>
      </c>
      <c r="R132" t="str">
        <f>"ҚАЗАҚСТАН, ТҮРКІСТАН ОБЛ., ҚАЗЫҒҰРТ АУДАНЫ, Жанабазарский, Тилектес, 28"</f>
        <v>ҚАЗАҚСТАН, ТҮРКІСТАН ОБЛ., ҚАЗЫҒҰРТ АУДАНЫ, Жанабазарский, Тилектес, 28</v>
      </c>
      <c r="S132" t="str">
        <f>"Жанабазарский, Тилектес, 28"</f>
        <v>Жанабазарский, Тилектес, 28</v>
      </c>
      <c r="T132" t="str">
        <f>"Жанабазарский, Тилектес, 28"</f>
        <v>Жанабазарский, Тилектес, 28</v>
      </c>
      <c r="AB132" t="str">
        <f>"2025-08-20T00:00:00"</f>
        <v>2025-08-20T00:00:00</v>
      </c>
      <c r="AC132" t="str">
        <f>"36"</f>
        <v>36</v>
      </c>
      <c r="AF132" t="s">
        <v>436</v>
      </c>
      <c r="AH132" t="s">
        <v>301</v>
      </c>
      <c r="AJ132" t="s">
        <v>722</v>
      </c>
      <c r="AO132" t="s">
        <v>303</v>
      </c>
      <c r="AP132" t="s">
        <v>299</v>
      </c>
      <c r="AS132" t="s">
        <v>299</v>
      </c>
      <c r="AV132" t="s">
        <v>305</v>
      </c>
      <c r="AW132">
        <v>1</v>
      </c>
      <c r="AX132" t="s">
        <v>306</v>
      </c>
      <c r="AY132" t="s">
        <v>301</v>
      </c>
      <c r="BC132" t="s">
        <v>301</v>
      </c>
      <c r="BH132" t="s">
        <v>299</v>
      </c>
      <c r="BK132" t="s">
        <v>301</v>
      </c>
      <c r="BT132" t="s">
        <v>299</v>
      </c>
      <c r="BU132" t="s">
        <v>309</v>
      </c>
      <c r="BV132" t="s">
        <v>310</v>
      </c>
      <c r="BX132" t="s">
        <v>312</v>
      </c>
      <c r="BY132" t="s">
        <v>490</v>
      </c>
      <c r="BZ132" t="s">
        <v>301</v>
      </c>
      <c r="CD132" t="s">
        <v>316</v>
      </c>
      <c r="CL132" t="s">
        <v>518</v>
      </c>
      <c r="CN132" t="s">
        <v>301</v>
      </c>
      <c r="CP132" t="s">
        <v>406</v>
      </c>
      <c r="CU132" t="s">
        <v>299</v>
      </c>
      <c r="CY132" t="s">
        <v>323</v>
      </c>
      <c r="DA132" t="s">
        <v>299</v>
      </c>
      <c r="DB132" t="s">
        <v>299</v>
      </c>
      <c r="DC132" t="s">
        <v>299</v>
      </c>
      <c r="DD132" t="s">
        <v>299</v>
      </c>
      <c r="DS132" t="s">
        <v>299</v>
      </c>
      <c r="DV132" t="s">
        <v>299</v>
      </c>
      <c r="DW132" t="s">
        <v>324</v>
      </c>
      <c r="EC132" t="s">
        <v>299</v>
      </c>
      <c r="ED132" t="s">
        <v>299</v>
      </c>
      <c r="EE132" t="s">
        <v>325</v>
      </c>
      <c r="EF132" t="s">
        <v>299</v>
      </c>
      <c r="EH132" t="s">
        <v>326</v>
      </c>
      <c r="EK132" t="s">
        <v>304</v>
      </c>
    </row>
    <row r="133" spans="1:293">
      <c r="A133">
        <v>20133216</v>
      </c>
      <c r="B133">
        <v>8866993</v>
      </c>
      <c r="C133" t="s">
        <v>732</v>
      </c>
      <c r="D133" t="s">
        <v>634</v>
      </c>
      <c r="F133" s="1">
        <v>42687</v>
      </c>
      <c r="H133" t="s">
        <v>296</v>
      </c>
      <c r="I133" t="s">
        <v>297</v>
      </c>
      <c r="J133" t="s">
        <v>298</v>
      </c>
      <c r="P133" t="s">
        <v>299</v>
      </c>
      <c r="Q133" t="str">
        <f>"КАЗАХСТАН, ТУРКЕСТАНСКАЯ ОБЛ., КАЗЫГУРТСКИЙ РАЙОН, ЖАНАБАЗАР, 27"</f>
        <v>КАЗАХСТАН, ТУРКЕСТАНСКАЯ ОБЛ., КАЗЫГУРТСКИЙ РАЙОН, ЖАНАБАЗАР, 27</v>
      </c>
      <c r="R133" t="str">
        <f>"ҚАЗАҚСТАН, ТҮРКІСТАН ОБЛ., ҚАЗЫҒҰРТ АУДАНЫ, ЖАНАБАЗАР, 27"</f>
        <v>ҚАЗАҚСТАН, ТҮРКІСТАН ОБЛ., ҚАЗЫҒҰРТ АУДАНЫ, ЖАНАБАЗАР, 27</v>
      </c>
      <c r="S133" t="str">
        <f>"ЖАНАБАЗАР, 27"</f>
        <v>ЖАНАБАЗАР, 27</v>
      </c>
      <c r="T133" t="str">
        <f>"ЖАНАБАЗАР, 27"</f>
        <v>ЖАНАБАЗАР, 27</v>
      </c>
      <c r="AB133" t="str">
        <f>"2022-05-18T00:00:00"</f>
        <v>2022-05-18T00:00:00</v>
      </c>
      <c r="AC133" t="str">
        <f>"117"</f>
        <v>117</v>
      </c>
      <c r="AD133" t="str">
        <f>"2024-09-01T13:21:09"</f>
        <v>2024-09-01T13:21:09</v>
      </c>
      <c r="AE133" t="str">
        <f>"2025-05-25T13:21:09"</f>
        <v>2025-05-25T13:21:09</v>
      </c>
      <c r="AF133" t="s">
        <v>436</v>
      </c>
      <c r="AH133" t="s">
        <v>400</v>
      </c>
      <c r="AJ133" t="s">
        <v>461</v>
      </c>
      <c r="AO133" t="s">
        <v>303</v>
      </c>
      <c r="AS133" t="s">
        <v>299</v>
      </c>
      <c r="AV133" t="s">
        <v>305</v>
      </c>
      <c r="AW133">
        <v>2</v>
      </c>
      <c r="AX133" t="s">
        <v>306</v>
      </c>
      <c r="AY133" t="s">
        <v>301</v>
      </c>
      <c r="BC133" t="s">
        <v>301</v>
      </c>
      <c r="BH133" t="s">
        <v>299</v>
      </c>
      <c r="BK133" t="s">
        <v>301</v>
      </c>
      <c r="BT133" t="s">
        <v>299</v>
      </c>
      <c r="BU133" t="s">
        <v>309</v>
      </c>
      <c r="BV133" t="s">
        <v>310</v>
      </c>
      <c r="BW133" t="s">
        <v>412</v>
      </c>
      <c r="BX133" t="s">
        <v>311</v>
      </c>
      <c r="BY133" t="s">
        <v>313</v>
      </c>
      <c r="BZ133" t="s">
        <v>301</v>
      </c>
      <c r="CA133" t="s">
        <v>314</v>
      </c>
      <c r="CB133">
        <v>3</v>
      </c>
      <c r="CD133" t="s">
        <v>315</v>
      </c>
      <c r="CE133" t="s">
        <v>316</v>
      </c>
      <c r="CF133" t="s">
        <v>304</v>
      </c>
      <c r="CK133" s="2">
        <v>45566</v>
      </c>
      <c r="CL133" t="s">
        <v>334</v>
      </c>
      <c r="CM133" t="s">
        <v>318</v>
      </c>
      <c r="CN133" t="s">
        <v>301</v>
      </c>
      <c r="CP133" t="s">
        <v>406</v>
      </c>
      <c r="CU133" t="s">
        <v>299</v>
      </c>
      <c r="CY133" t="s">
        <v>323</v>
      </c>
      <c r="DA133" t="s">
        <v>299</v>
      </c>
      <c r="DB133" t="s">
        <v>299</v>
      </c>
      <c r="DC133" t="s">
        <v>299</v>
      </c>
      <c r="DD133" t="s">
        <v>299</v>
      </c>
      <c r="DS133" t="s">
        <v>299</v>
      </c>
      <c r="DV133" t="s">
        <v>299</v>
      </c>
      <c r="DW133" t="s">
        <v>324</v>
      </c>
      <c r="EC133" t="s">
        <v>299</v>
      </c>
      <c r="ED133" t="s">
        <v>299</v>
      </c>
      <c r="EE133" t="s">
        <v>325</v>
      </c>
      <c r="EF133" t="s">
        <v>299</v>
      </c>
      <c r="EH133" t="s">
        <v>326</v>
      </c>
      <c r="EK133" t="s">
        <v>299</v>
      </c>
    </row>
    <row r="134" spans="1:293">
      <c r="A134">
        <v>30831671</v>
      </c>
      <c r="B134">
        <v>11701247</v>
      </c>
      <c r="C134" t="s">
        <v>418</v>
      </c>
      <c r="D134" t="s">
        <v>707</v>
      </c>
      <c r="E134" t="s">
        <v>420</v>
      </c>
      <c r="F134" s="1">
        <v>43996</v>
      </c>
      <c r="H134" t="s">
        <v>296</v>
      </c>
      <c r="I134" t="s">
        <v>297</v>
      </c>
      <c r="J134" t="s">
        <v>298</v>
      </c>
      <c r="P134" t="s">
        <v>299</v>
      </c>
      <c r="Q134" t="str">
        <f>"-"</f>
        <v>-</v>
      </c>
      <c r="R134" t="str">
        <f>"-"</f>
        <v>-</v>
      </c>
      <c r="S134" t="str">
        <f>"-"</f>
        <v>-</v>
      </c>
      <c r="T134" t="str">
        <f>"-"</f>
        <v>-</v>
      </c>
      <c r="AB134" t="str">
        <f>"2025-08-20T00:00:00"</f>
        <v>2025-08-20T00:00:00</v>
      </c>
      <c r="AC134" t="str">
        <f>"36"</f>
        <v>36</v>
      </c>
      <c r="AF134" t="s">
        <v>436</v>
      </c>
      <c r="AH134" t="s">
        <v>301</v>
      </c>
      <c r="AJ134" t="s">
        <v>722</v>
      </c>
      <c r="AO134" t="s">
        <v>303</v>
      </c>
      <c r="AP134" t="s">
        <v>299</v>
      </c>
      <c r="AS134" t="s">
        <v>299</v>
      </c>
      <c r="AV134" t="s">
        <v>305</v>
      </c>
      <c r="AW134">
        <v>1</v>
      </c>
      <c r="AX134" t="s">
        <v>306</v>
      </c>
      <c r="AY134" t="s">
        <v>301</v>
      </c>
      <c r="BC134" t="s">
        <v>301</v>
      </c>
      <c r="BH134" t="s">
        <v>299</v>
      </c>
      <c r="BK134" t="s">
        <v>301</v>
      </c>
      <c r="BT134" t="s">
        <v>299</v>
      </c>
      <c r="BU134" t="s">
        <v>309</v>
      </c>
      <c r="BV134" t="s">
        <v>310</v>
      </c>
      <c r="BX134" t="s">
        <v>312</v>
      </c>
      <c r="BY134" t="s">
        <v>490</v>
      </c>
      <c r="BZ134" t="s">
        <v>301</v>
      </c>
      <c r="CD134" t="s">
        <v>316</v>
      </c>
      <c r="CL134" t="s">
        <v>518</v>
      </c>
      <c r="CN134" t="s">
        <v>301</v>
      </c>
      <c r="CP134" t="s">
        <v>406</v>
      </c>
      <c r="CU134" t="s">
        <v>299</v>
      </c>
      <c r="CY134" t="s">
        <v>323</v>
      </c>
      <c r="DA134" t="s">
        <v>299</v>
      </c>
      <c r="DB134" t="s">
        <v>299</v>
      </c>
      <c r="DC134" t="s">
        <v>299</v>
      </c>
      <c r="DD134" t="s">
        <v>299</v>
      </c>
      <c r="DS134" t="s">
        <v>299</v>
      </c>
      <c r="DV134" t="s">
        <v>299</v>
      </c>
      <c r="DW134" t="s">
        <v>324</v>
      </c>
      <c r="EC134" t="s">
        <v>299</v>
      </c>
      <c r="ED134" t="s">
        <v>299</v>
      </c>
      <c r="EE134" t="s">
        <v>325</v>
      </c>
      <c r="EF134" t="s">
        <v>299</v>
      </c>
      <c r="EH134" t="s">
        <v>326</v>
      </c>
      <c r="EK134" t="s">
        <v>304</v>
      </c>
    </row>
    <row r="135" spans="1:293">
      <c r="A135">
        <v>25410393</v>
      </c>
      <c r="B135">
        <v>9658517</v>
      </c>
      <c r="C135" t="s">
        <v>418</v>
      </c>
      <c r="D135" t="s">
        <v>733</v>
      </c>
      <c r="E135" t="s">
        <v>622</v>
      </c>
      <c r="F135" s="1">
        <v>43281</v>
      </c>
      <c r="H135" t="s">
        <v>296</v>
      </c>
      <c r="I135" t="s">
        <v>297</v>
      </c>
      <c r="J135" t="s">
        <v>298</v>
      </c>
      <c r="P135" t="s">
        <v>299</v>
      </c>
      <c r="Q135" t="str">
        <f>"КАЗАХСТАН, Ю-КАЗАХСТАНСКАЯ, ШЫМКЕНТ, -, 8, 35"</f>
        <v>КАЗАХСТАН, Ю-КАЗАХСТАНСКАЯ, ШЫМКЕНТ, -, 8, 35</v>
      </c>
      <c r="R135" t="str">
        <f>"ҚАЗАҚСТАН, ОҢТ-ҚАЗАҚСТАН, ШЫМКЕНТ, -, 8, 35"</f>
        <v>ҚАЗАҚСТАН, ОҢТ-ҚАЗАҚСТАН, ШЫМКЕНТ, -, 8, 35</v>
      </c>
      <c r="S135" t="str">
        <f>"-, 8, 35"</f>
        <v>-, 8, 35</v>
      </c>
      <c r="T135" t="str">
        <f>"-, 8, 35"</f>
        <v>-, 8, 35</v>
      </c>
      <c r="AB135" t="str">
        <f>"2024-08-28T00:00:00"</f>
        <v>2024-08-28T00:00:00</v>
      </c>
      <c r="AC135" t="str">
        <f>"44"</f>
        <v>44</v>
      </c>
      <c r="AD135" t="str">
        <f>"2024-09-01T09:33:33"</f>
        <v>2024-09-01T09:33:33</v>
      </c>
      <c r="AE135" t="str">
        <f>"2025-05-25T09:33:33"</f>
        <v>2025-05-25T09:33:33</v>
      </c>
      <c r="AF135" t="s">
        <v>436</v>
      </c>
      <c r="AH135" t="s">
        <v>437</v>
      </c>
      <c r="AJ135" t="s">
        <v>517</v>
      </c>
      <c r="AK135" t="s">
        <v>311</v>
      </c>
      <c r="AO135" t="s">
        <v>303</v>
      </c>
      <c r="AS135" t="s">
        <v>299</v>
      </c>
      <c r="AV135" t="s">
        <v>305</v>
      </c>
      <c r="AW135">
        <v>2</v>
      </c>
      <c r="AX135" t="s">
        <v>306</v>
      </c>
      <c r="AY135" t="s">
        <v>301</v>
      </c>
      <c r="BC135" t="s">
        <v>301</v>
      </c>
      <c r="BH135" t="s">
        <v>299</v>
      </c>
      <c r="BK135" t="s">
        <v>301</v>
      </c>
      <c r="BT135" t="s">
        <v>299</v>
      </c>
      <c r="BU135" t="s">
        <v>309</v>
      </c>
      <c r="BV135" t="s">
        <v>310</v>
      </c>
      <c r="BW135" t="s">
        <v>412</v>
      </c>
      <c r="BX135" t="s">
        <v>311</v>
      </c>
      <c r="BY135" t="s">
        <v>490</v>
      </c>
      <c r="BZ135" t="s">
        <v>301</v>
      </c>
      <c r="CD135" t="s">
        <v>316</v>
      </c>
      <c r="CF135" t="s">
        <v>299</v>
      </c>
      <c r="CK135">
        <v>0</v>
      </c>
      <c r="CL135" t="s">
        <v>518</v>
      </c>
      <c r="CN135" t="s">
        <v>301</v>
      </c>
      <c r="CP135" t="s">
        <v>406</v>
      </c>
      <c r="CU135" t="s">
        <v>299</v>
      </c>
      <c r="CY135" t="s">
        <v>323</v>
      </c>
      <c r="DA135" t="s">
        <v>299</v>
      </c>
      <c r="DB135" t="s">
        <v>299</v>
      </c>
      <c r="DC135" t="s">
        <v>299</v>
      </c>
      <c r="DD135" t="s">
        <v>299</v>
      </c>
      <c r="DS135" t="s">
        <v>299</v>
      </c>
      <c r="DV135" t="s">
        <v>299</v>
      </c>
      <c r="DW135" t="s">
        <v>324</v>
      </c>
      <c r="DX135" t="s">
        <v>462</v>
      </c>
      <c r="DZ135" t="str">
        <f>"51"</f>
        <v>51</v>
      </c>
      <c r="EB135" t="str">
        <f>"2024-07-18T00:00:00"</f>
        <v>2024-07-18T00:00:00</v>
      </c>
      <c r="EC135" t="s">
        <v>299</v>
      </c>
      <c r="ED135" t="s">
        <v>304</v>
      </c>
      <c r="EE135" t="s">
        <v>325</v>
      </c>
      <c r="EF135" t="s">
        <v>299</v>
      </c>
      <c r="EH135" t="s">
        <v>326</v>
      </c>
      <c r="EK135" t="s">
        <v>304</v>
      </c>
      <c r="IG135" t="s">
        <v>304</v>
      </c>
    </row>
    <row r="136" spans="1:293">
      <c r="A136">
        <v>30832068</v>
      </c>
      <c r="B136">
        <v>13157367</v>
      </c>
      <c r="C136" t="s">
        <v>510</v>
      </c>
      <c r="D136" t="s">
        <v>526</v>
      </c>
      <c r="E136" t="s">
        <v>714</v>
      </c>
      <c r="F136" s="1">
        <v>44128</v>
      </c>
      <c r="H136" t="s">
        <v>296</v>
      </c>
      <c r="I136" t="s">
        <v>297</v>
      </c>
      <c r="J136" t="s">
        <v>298</v>
      </c>
      <c r="P136" t="s">
        <v>299</v>
      </c>
      <c r="Q136" t="str">
        <f>"-"</f>
        <v>-</v>
      </c>
      <c r="R136" t="str">
        <f>"-"</f>
        <v>-</v>
      </c>
      <c r="S136" t="str">
        <f>"-"</f>
        <v>-</v>
      </c>
      <c r="T136" t="str">
        <f>"-"</f>
        <v>-</v>
      </c>
      <c r="AB136" t="str">
        <f>"2025-08-20T00:00:00"</f>
        <v>2025-08-20T00:00:00</v>
      </c>
      <c r="AC136" t="str">
        <f>"36"</f>
        <v>36</v>
      </c>
      <c r="AF136" t="s">
        <v>436</v>
      </c>
      <c r="AH136" t="s">
        <v>301</v>
      </c>
      <c r="AJ136" t="s">
        <v>722</v>
      </c>
      <c r="AO136" t="s">
        <v>303</v>
      </c>
      <c r="AP136" t="s">
        <v>299</v>
      </c>
      <c r="AS136" t="s">
        <v>299</v>
      </c>
      <c r="AV136" t="s">
        <v>305</v>
      </c>
      <c r="AW136">
        <v>1</v>
      </c>
      <c r="AX136" t="s">
        <v>306</v>
      </c>
      <c r="AY136" t="s">
        <v>301</v>
      </c>
      <c r="BC136" t="s">
        <v>301</v>
      </c>
      <c r="BH136" t="s">
        <v>299</v>
      </c>
      <c r="BK136" t="s">
        <v>301</v>
      </c>
      <c r="BT136" t="s">
        <v>299</v>
      </c>
      <c r="BU136" t="s">
        <v>309</v>
      </c>
      <c r="BV136" t="s">
        <v>310</v>
      </c>
      <c r="BX136" t="s">
        <v>312</v>
      </c>
      <c r="BY136" t="s">
        <v>490</v>
      </c>
      <c r="BZ136" t="s">
        <v>301</v>
      </c>
      <c r="CD136" t="s">
        <v>316</v>
      </c>
      <c r="CL136" t="s">
        <v>518</v>
      </c>
      <c r="CN136" t="s">
        <v>301</v>
      </c>
      <c r="CP136" t="s">
        <v>406</v>
      </c>
      <c r="CU136" t="s">
        <v>299</v>
      </c>
      <c r="CY136" t="s">
        <v>323</v>
      </c>
      <c r="DA136" t="s">
        <v>299</v>
      </c>
      <c r="DB136" t="s">
        <v>299</v>
      </c>
      <c r="DC136" t="s">
        <v>299</v>
      </c>
      <c r="DD136" t="s">
        <v>299</v>
      </c>
      <c r="DS136" t="s">
        <v>299</v>
      </c>
      <c r="DV136" t="s">
        <v>299</v>
      </c>
      <c r="DW136" t="s">
        <v>324</v>
      </c>
      <c r="EC136" t="s">
        <v>299</v>
      </c>
      <c r="ED136" t="s">
        <v>299</v>
      </c>
      <c r="EE136" t="s">
        <v>325</v>
      </c>
      <c r="EF136" t="s">
        <v>299</v>
      </c>
      <c r="EH136" t="s">
        <v>326</v>
      </c>
      <c r="EK136" t="s">
        <v>304</v>
      </c>
    </row>
    <row r="137" spans="1:293">
      <c r="A137">
        <v>17458963</v>
      </c>
      <c r="B137">
        <v>4563725</v>
      </c>
      <c r="C137" t="s">
        <v>631</v>
      </c>
      <c r="D137" t="s">
        <v>734</v>
      </c>
      <c r="E137" t="s">
        <v>735</v>
      </c>
      <c r="F137" s="1">
        <v>42205</v>
      </c>
      <c r="H137" t="s">
        <v>341</v>
      </c>
      <c r="I137" t="s">
        <v>297</v>
      </c>
      <c r="J137" t="s">
        <v>298</v>
      </c>
      <c r="P137" t="s">
        <v>299</v>
      </c>
      <c r="Q137" t="str">
        <f>"КАЗАХСТАН, ТУРКЕСТАНСКАЯ ОБЛ., КАЗЫГУРТСКИЙ РАЙОН, Жанабазарский, Тилектес, 84"</f>
        <v>КАЗАХСТАН, ТУРКЕСТАНСКАЯ ОБЛ., КАЗЫГУРТСКИЙ РАЙОН, Жанабазарский, Тилектес, 84</v>
      </c>
      <c r="R137" t="str">
        <f>"ҚАЗАҚСТАН, ТҮРКІСТАН ОБЛ., ҚАЗЫҒҰРТ АУДАНЫ, Жанабазарский, Тилектес, 84"</f>
        <v>ҚАЗАҚСТАН, ТҮРКІСТАН ОБЛ., ҚАЗЫҒҰРТ АУДАНЫ, Жанабазарский, Тилектес, 84</v>
      </c>
      <c r="S137" t="str">
        <f>"Жанабазарский, Тилектес, 84"</f>
        <v>Жанабазарский, Тилектес, 84</v>
      </c>
      <c r="T137" t="str">
        <f>"Жанабазарский, Тилектес, 84"</f>
        <v>Жанабазарский, Тилектес, 84</v>
      </c>
      <c r="AB137" t="str">
        <f>"2020-08-25T00:00:00"</f>
        <v>2020-08-25T00:00:00</v>
      </c>
      <c r="AC137" t="str">
        <f>"40"</f>
        <v>40</v>
      </c>
      <c r="AD137" t="str">
        <f>"2025-09-01T09:52:29"</f>
        <v>2025-09-01T09:52:29</v>
      </c>
      <c r="AE137" t="str">
        <f>"2026-05-25T09:52:29"</f>
        <v>2026-05-25T09:52:29</v>
      </c>
      <c r="AF137" t="s">
        <v>436</v>
      </c>
      <c r="AH137" t="s">
        <v>400</v>
      </c>
      <c r="AJ137" t="s">
        <v>441</v>
      </c>
      <c r="AO137" t="s">
        <v>303</v>
      </c>
      <c r="AP137" t="s">
        <v>299</v>
      </c>
      <c r="AS137" t="s">
        <v>299</v>
      </c>
      <c r="AV137" t="s">
        <v>305</v>
      </c>
      <c r="AW137">
        <v>2</v>
      </c>
      <c r="AX137" t="s">
        <v>306</v>
      </c>
      <c r="AY137" t="s">
        <v>301</v>
      </c>
      <c r="BC137" t="s">
        <v>301</v>
      </c>
      <c r="BH137" t="s">
        <v>299</v>
      </c>
      <c r="BK137" t="s">
        <v>301</v>
      </c>
      <c r="BT137" t="s">
        <v>299</v>
      </c>
      <c r="BU137" t="s">
        <v>309</v>
      </c>
      <c r="BV137" t="s">
        <v>310</v>
      </c>
      <c r="BW137" t="s">
        <v>311</v>
      </c>
      <c r="BX137" t="s">
        <v>312</v>
      </c>
      <c r="BY137" t="s">
        <v>372</v>
      </c>
      <c r="BZ137" t="s">
        <v>301</v>
      </c>
      <c r="CA137" t="s">
        <v>314</v>
      </c>
      <c r="CB137">
        <v>5</v>
      </c>
      <c r="CD137" t="s">
        <v>315</v>
      </c>
      <c r="CE137" t="s">
        <v>316</v>
      </c>
      <c r="CF137" t="s">
        <v>304</v>
      </c>
      <c r="CI137" t="s">
        <v>311</v>
      </c>
      <c r="CJ137" t="s">
        <v>311</v>
      </c>
      <c r="CL137" t="s">
        <v>317</v>
      </c>
      <c r="CM137" t="s">
        <v>318</v>
      </c>
      <c r="CN137" t="s">
        <v>301</v>
      </c>
      <c r="CP137" t="s">
        <v>406</v>
      </c>
      <c r="CU137" t="s">
        <v>299</v>
      </c>
      <c r="CY137" t="s">
        <v>323</v>
      </c>
      <c r="DA137" t="s">
        <v>299</v>
      </c>
      <c r="DB137" t="s">
        <v>299</v>
      </c>
      <c r="DC137" t="s">
        <v>299</v>
      </c>
      <c r="DD137" t="s">
        <v>299</v>
      </c>
      <c r="DS137" t="s">
        <v>299</v>
      </c>
      <c r="DV137" t="s">
        <v>299</v>
      </c>
      <c r="DW137" t="s">
        <v>324</v>
      </c>
      <c r="EC137" t="s">
        <v>299</v>
      </c>
      <c r="ED137" t="s">
        <v>299</v>
      </c>
      <c r="EE137" t="s">
        <v>325</v>
      </c>
      <c r="EF137" t="s">
        <v>299</v>
      </c>
      <c r="EH137" t="s">
        <v>326</v>
      </c>
      <c r="EK137" t="s">
        <v>304</v>
      </c>
    </row>
    <row r="138" spans="1:293">
      <c r="A138">
        <v>30322005</v>
      </c>
      <c r="B138">
        <v>5673530</v>
      </c>
      <c r="C138" t="s">
        <v>438</v>
      </c>
      <c r="D138" t="s">
        <v>736</v>
      </c>
      <c r="E138" t="s">
        <v>737</v>
      </c>
      <c r="F138" s="1">
        <v>40203</v>
      </c>
      <c r="H138" t="s">
        <v>296</v>
      </c>
      <c r="I138" t="s">
        <v>297</v>
      </c>
      <c r="J138" t="s">
        <v>298</v>
      </c>
      <c r="P138" t="s">
        <v>299</v>
      </c>
      <c r="Q138" t="str">
        <f>"КАЗАХСТАН, ТУРКЕСТАНСКАЯ ОБЛ., КАЗЫГУРТСКИЙ РАЙОН, Жанабазарский, Тилектес, 4"</f>
        <v>КАЗАХСТАН, ТУРКЕСТАНСКАЯ ОБЛ., КАЗЫГУРТСКИЙ РАЙОН, Жанабазарский, Тилектес, 4</v>
      </c>
      <c r="R138" t="str">
        <f>"ҚАЗАҚСТАН, ТҮРКІСТАН ОБЛ., ҚАЗЫҒҰРТ АУДАНЫ, Жанабазарский, Тилектес, 4"</f>
        <v>ҚАЗАҚСТАН, ТҮРКІСТАН ОБЛ., ҚАЗЫҒҰРТ АУДАНЫ, Жанабазарский, Тилектес, 4</v>
      </c>
      <c r="S138" t="str">
        <f>"Жанабазарский, Тилектес, 4"</f>
        <v>Жанабазарский, Тилектес, 4</v>
      </c>
      <c r="T138" t="str">
        <f>"Жанабазарский, Тилектес, 4"</f>
        <v>Жанабазарский, Тилектес, 4</v>
      </c>
      <c r="AB138" t="str">
        <f>"2025-08-21T12:17:00"</f>
        <v>2025-08-21T12:17:00</v>
      </c>
      <c r="AC138" t="str">
        <f>"38"</f>
        <v>38</v>
      </c>
      <c r="AD138" t="str">
        <f>"2024-09-01T14:33:16"</f>
        <v>2024-09-01T14:33:16</v>
      </c>
      <c r="AE138" t="str">
        <f>"2025-05-25T14:33:16"</f>
        <v>2025-05-25T14:33:16</v>
      </c>
      <c r="AF138" t="s">
        <v>547</v>
      </c>
      <c r="AG138" t="str">
        <f>"gfhhf_@mail.ru"</f>
        <v>gfhhf_@mail.ru</v>
      </c>
      <c r="AH138" t="s">
        <v>301</v>
      </c>
      <c r="AJ138" t="s">
        <v>637</v>
      </c>
      <c r="AO138" t="s">
        <v>303</v>
      </c>
      <c r="AP138" t="s">
        <v>299</v>
      </c>
      <c r="AS138" t="s">
        <v>299</v>
      </c>
      <c r="AV138" t="s">
        <v>305</v>
      </c>
      <c r="AW138">
        <v>1</v>
      </c>
      <c r="AX138" t="s">
        <v>306</v>
      </c>
      <c r="AY138" t="s">
        <v>301</v>
      </c>
      <c r="BC138" t="s">
        <v>301</v>
      </c>
      <c r="BH138" t="s">
        <v>299</v>
      </c>
      <c r="BK138" t="s">
        <v>301</v>
      </c>
      <c r="BT138" t="s">
        <v>299</v>
      </c>
      <c r="BU138" t="s">
        <v>309</v>
      </c>
      <c r="BV138" t="s">
        <v>310</v>
      </c>
      <c r="BY138" t="s">
        <v>313</v>
      </c>
      <c r="BZ138" t="s">
        <v>301</v>
      </c>
      <c r="CA138" t="s">
        <v>314</v>
      </c>
      <c r="CB138">
        <v>3</v>
      </c>
      <c r="CD138" t="s">
        <v>315</v>
      </c>
      <c r="CE138" t="s">
        <v>316</v>
      </c>
      <c r="CF138" t="s">
        <v>299</v>
      </c>
      <c r="CL138" t="s">
        <v>693</v>
      </c>
      <c r="CM138" t="s">
        <v>318</v>
      </c>
      <c r="CN138" t="s">
        <v>301</v>
      </c>
      <c r="CP138" t="s">
        <v>319</v>
      </c>
      <c r="CQ138" t="s">
        <v>320</v>
      </c>
      <c r="CR138" t="s">
        <v>321</v>
      </c>
      <c r="CS138" t="s">
        <v>301</v>
      </c>
      <c r="CT138" t="s">
        <v>558</v>
      </c>
      <c r="CU138" t="s">
        <v>299</v>
      </c>
      <c r="CY138" t="s">
        <v>323</v>
      </c>
      <c r="DA138" t="s">
        <v>299</v>
      </c>
      <c r="DB138" t="s">
        <v>299</v>
      </c>
      <c r="DC138" t="s">
        <v>299</v>
      </c>
      <c r="DD138" t="s">
        <v>299</v>
      </c>
      <c r="DS138" t="s">
        <v>299</v>
      </c>
      <c r="DV138" t="s">
        <v>299</v>
      </c>
      <c r="DW138" t="s">
        <v>324</v>
      </c>
      <c r="EC138" t="s">
        <v>299</v>
      </c>
      <c r="ED138" t="s">
        <v>299</v>
      </c>
      <c r="EE138" t="s">
        <v>325</v>
      </c>
      <c r="EF138" t="s">
        <v>299</v>
      </c>
      <c r="EH138" t="s">
        <v>326</v>
      </c>
      <c r="EK138" t="s">
        <v>304</v>
      </c>
      <c r="ET138" t="str">
        <f>"7"</f>
        <v>7</v>
      </c>
      <c r="EU138" t="s">
        <v>639</v>
      </c>
      <c r="EV138" s="3" t="s">
        <v>640</v>
      </c>
      <c r="EW138" s="3" t="s">
        <v>738</v>
      </c>
      <c r="FX138" t="str">
        <f>"3.86"</f>
        <v>3.86</v>
      </c>
    </row>
    <row r="139" spans="1:293">
      <c r="A139">
        <v>16228921</v>
      </c>
      <c r="B139">
        <v>4862035</v>
      </c>
      <c r="C139" t="s">
        <v>549</v>
      </c>
      <c r="D139" t="s">
        <v>739</v>
      </c>
      <c r="E139" t="s">
        <v>550</v>
      </c>
      <c r="F139" s="1">
        <v>41725</v>
      </c>
      <c r="H139" t="s">
        <v>296</v>
      </c>
      <c r="I139" t="s">
        <v>297</v>
      </c>
      <c r="J139" t="s">
        <v>298</v>
      </c>
      <c r="P139" t="s">
        <v>299</v>
      </c>
      <c r="Q139" t="str">
        <f>"КАЗАХСТАН, ТУРКЕСТАНСКАЯ ОБЛ., КАЗЫГУРТСКИЙ РАЙОН, Жанабазарский, Тилектес, 72"</f>
        <v>КАЗАХСТАН, ТУРКЕСТАНСКАЯ ОБЛ., КАЗЫГУРТСКИЙ РАЙОН, Жанабазарский, Тилектес, 72</v>
      </c>
      <c r="R139" t="str">
        <f>"ҚАЗАҚСТАН, ТҮРКІСТАН ОБЛ., ҚАЗЫҒҰРТ АУДАНЫ, Жанабазарский, Тилектес, 72"</f>
        <v>ҚАЗАҚСТАН, ТҮРКІСТАН ОБЛ., ҚАЗЫҒҰРТ АУДАНЫ, Жанабазарский, Тилектес, 72</v>
      </c>
      <c r="S139" t="str">
        <f>"Жанабазарский, Тилектес, 72"</f>
        <v>Жанабазарский, Тилектес, 72</v>
      </c>
      <c r="T139" t="str">
        <f>"Жанабазарский, Тилектес, 72"</f>
        <v>Жанабазарский, Тилектес, 72</v>
      </c>
      <c r="AB139" t="str">
        <f>"2020-08-25T00:00:00"</f>
        <v>2020-08-25T00:00:00</v>
      </c>
      <c r="AC139" t="str">
        <f>"40"</f>
        <v>40</v>
      </c>
      <c r="AD139" t="str">
        <f>"2024-09-01T13:45:13"</f>
        <v>2024-09-01T13:45:13</v>
      </c>
      <c r="AE139" t="str">
        <f>"2025-05-25T13:45:13"</f>
        <v>2025-05-25T13:45:13</v>
      </c>
      <c r="AF139" t="s">
        <v>436</v>
      </c>
      <c r="AH139" t="s">
        <v>400</v>
      </c>
      <c r="AJ139" t="s">
        <v>430</v>
      </c>
      <c r="AO139" t="s">
        <v>303</v>
      </c>
      <c r="AS139" t="s">
        <v>299</v>
      </c>
      <c r="AV139" t="s">
        <v>305</v>
      </c>
      <c r="AW139">
        <v>1</v>
      </c>
      <c r="AX139" t="s">
        <v>306</v>
      </c>
      <c r="AY139" t="s">
        <v>301</v>
      </c>
      <c r="BC139" t="s">
        <v>301</v>
      </c>
      <c r="BH139" t="s">
        <v>299</v>
      </c>
      <c r="BK139" t="s">
        <v>301</v>
      </c>
      <c r="BT139" t="s">
        <v>299</v>
      </c>
      <c r="BU139" t="s">
        <v>309</v>
      </c>
      <c r="BV139" t="s">
        <v>310</v>
      </c>
      <c r="BW139" t="s">
        <v>311</v>
      </c>
      <c r="BX139" t="s">
        <v>312</v>
      </c>
      <c r="BY139" t="s">
        <v>331</v>
      </c>
      <c r="BZ139" t="s">
        <v>301</v>
      </c>
      <c r="CA139" t="s">
        <v>314</v>
      </c>
      <c r="CB139">
        <v>5</v>
      </c>
      <c r="CD139" t="s">
        <v>315</v>
      </c>
      <c r="CE139" t="s">
        <v>316</v>
      </c>
      <c r="CF139" t="s">
        <v>304</v>
      </c>
      <c r="CI139" t="s">
        <v>311</v>
      </c>
      <c r="CJ139" t="s">
        <v>311</v>
      </c>
      <c r="CL139" t="s">
        <v>431</v>
      </c>
      <c r="CM139" t="s">
        <v>318</v>
      </c>
      <c r="CN139" t="s">
        <v>301</v>
      </c>
      <c r="CP139" t="s">
        <v>406</v>
      </c>
      <c r="CU139" t="s">
        <v>299</v>
      </c>
      <c r="CY139" t="s">
        <v>323</v>
      </c>
      <c r="DA139" t="s">
        <v>299</v>
      </c>
      <c r="DB139" t="s">
        <v>299</v>
      </c>
      <c r="DC139" t="s">
        <v>299</v>
      </c>
      <c r="DD139" t="s">
        <v>299</v>
      </c>
      <c r="DS139" t="s">
        <v>299</v>
      </c>
      <c r="DV139" t="s">
        <v>299</v>
      </c>
      <c r="DW139" t="s">
        <v>324</v>
      </c>
      <c r="EC139" t="s">
        <v>299</v>
      </c>
      <c r="ED139" t="s">
        <v>304</v>
      </c>
      <c r="EE139" t="s">
        <v>325</v>
      </c>
      <c r="EF139" t="s">
        <v>299</v>
      </c>
      <c r="EG139" t="s">
        <v>396</v>
      </c>
      <c r="EH139" t="s">
        <v>353</v>
      </c>
      <c r="EI139" t="s">
        <v>354</v>
      </c>
      <c r="EK139" t="s">
        <v>304</v>
      </c>
    </row>
    <row r="140" spans="1:293">
      <c r="A140">
        <v>30440258</v>
      </c>
      <c r="B140">
        <v>9839691</v>
      </c>
      <c r="C140" t="s">
        <v>549</v>
      </c>
      <c r="D140" t="s">
        <v>534</v>
      </c>
      <c r="E140" t="s">
        <v>607</v>
      </c>
      <c r="F140" s="1">
        <v>43660</v>
      </c>
      <c r="H140" t="s">
        <v>341</v>
      </c>
      <c r="I140" t="s">
        <v>297</v>
      </c>
      <c r="J140" t="s">
        <v>298</v>
      </c>
      <c r="P140" t="s">
        <v>299</v>
      </c>
      <c r="Q140" t="str">
        <f>"КАЗАХСТАН, ТУРКЕСТАНСКАЯ ОБЛ., КАЗЫГУРТСКИЙ РАЙОН, Жанабазарский, Тилектес, 71"</f>
        <v>КАЗАХСТАН, ТУРКЕСТАНСКАЯ ОБЛ., КАЗЫГУРТСКИЙ РАЙОН, Жанабазарский, Тилектес, 71</v>
      </c>
      <c r="R140" t="str">
        <f>"ҚАЗАҚСТАН, ТҮРКІСТАН ОБЛ., ҚАЗЫҒҰРТ АУДАНЫ, Жанабазарский, Тилектес, 71"</f>
        <v>ҚАЗАҚСТАН, ТҮРКІСТАН ОБЛ., ҚАЗЫҒҰРТ АУДАНЫ, Жанабазарский, Тилектес, 71</v>
      </c>
      <c r="S140" t="str">
        <f>"Жанабазарский, Тилектес, 71"</f>
        <v>Жанабазарский, Тилектес, 71</v>
      </c>
      <c r="T140" t="str">
        <f>"Жанабазарский, Тилектес, 71"</f>
        <v>Жанабазарский, Тилектес, 71</v>
      </c>
      <c r="AB140" t="str">
        <f>"2025-08-21T00:00:00"</f>
        <v>2025-08-21T00:00:00</v>
      </c>
      <c r="AC140" t="str">
        <f>"37"</f>
        <v>37</v>
      </c>
      <c r="AD140" t="str">
        <f>"2025-09-01T15:20:12"</f>
        <v>2025-09-01T15:20:12</v>
      </c>
      <c r="AE140" t="str">
        <f>"2026-05-25T15:20:12"</f>
        <v>2026-05-25T15:20:12</v>
      </c>
      <c r="AF140" t="s">
        <v>436</v>
      </c>
      <c r="AH140" t="s">
        <v>437</v>
      </c>
      <c r="AJ140" t="s">
        <v>673</v>
      </c>
      <c r="AK140" t="s">
        <v>311</v>
      </c>
      <c r="AO140" t="s">
        <v>303</v>
      </c>
      <c r="AP140" t="s">
        <v>299</v>
      </c>
      <c r="AS140" t="s">
        <v>299</v>
      </c>
      <c r="AV140" t="s">
        <v>305</v>
      </c>
      <c r="AW140">
        <v>2</v>
      </c>
      <c r="AX140" t="s">
        <v>306</v>
      </c>
      <c r="AY140" t="s">
        <v>301</v>
      </c>
      <c r="BC140" t="s">
        <v>301</v>
      </c>
      <c r="BH140" t="s">
        <v>299</v>
      </c>
      <c r="BK140" t="s">
        <v>301</v>
      </c>
      <c r="BT140" t="s">
        <v>299</v>
      </c>
      <c r="BU140" t="s">
        <v>309</v>
      </c>
      <c r="BV140" t="s">
        <v>310</v>
      </c>
      <c r="BW140" t="s">
        <v>412</v>
      </c>
      <c r="BX140" t="s">
        <v>311</v>
      </c>
      <c r="BY140" t="s">
        <v>490</v>
      </c>
      <c r="BZ140" t="s">
        <v>301</v>
      </c>
      <c r="CD140" t="s">
        <v>316</v>
      </c>
      <c r="CF140" t="s">
        <v>299</v>
      </c>
      <c r="CK140" s="2">
        <v>45566</v>
      </c>
      <c r="CL140" t="s">
        <v>518</v>
      </c>
      <c r="CN140" t="s">
        <v>301</v>
      </c>
      <c r="CP140" t="s">
        <v>406</v>
      </c>
      <c r="CU140" t="s">
        <v>299</v>
      </c>
      <c r="CY140" t="s">
        <v>323</v>
      </c>
      <c r="DA140" t="s">
        <v>299</v>
      </c>
      <c r="DB140" t="s">
        <v>299</v>
      </c>
      <c r="DC140" t="s">
        <v>299</v>
      </c>
      <c r="DD140" t="s">
        <v>299</v>
      </c>
      <c r="DS140" t="s">
        <v>299</v>
      </c>
      <c r="DV140" t="s">
        <v>299</v>
      </c>
      <c r="DW140" t="s">
        <v>324</v>
      </c>
      <c r="EC140" t="s">
        <v>299</v>
      </c>
      <c r="ED140" t="s">
        <v>299</v>
      </c>
      <c r="EE140" t="s">
        <v>325</v>
      </c>
      <c r="EF140" t="s">
        <v>299</v>
      </c>
      <c r="EH140" t="s">
        <v>326</v>
      </c>
      <c r="EK140" t="s">
        <v>304</v>
      </c>
      <c r="IG140" t="s">
        <v>304</v>
      </c>
      <c r="IT140" t="str">
        <f>"900516401810"</f>
        <v>900516401810</v>
      </c>
      <c r="IU140" t="str">
        <f>"accept_school"</f>
        <v>accept_school</v>
      </c>
      <c r="IV140" t="str">
        <f>"ЖАНАБИЛОВА"</f>
        <v>ЖАНАБИЛОВА</v>
      </c>
      <c r="IW140" t="str">
        <f>"БАЛНУРА"</f>
        <v>БАЛНУРА</v>
      </c>
      <c r="IX140" t="str">
        <f>"САПАРОВНА"</f>
        <v>САПАРОВНА</v>
      </c>
      <c r="IY140" t="str">
        <f>"1990-05-16T00:00:00"</f>
        <v>1990-05-16T00:00:00</v>
      </c>
      <c r="IZ140" t="str">
        <f>"77778873947"</f>
        <v>77778873947</v>
      </c>
      <c r="JA140" t="str">
        <f>"con_kz@mail.ru"</f>
        <v>con_kz@mail.ru</v>
      </c>
      <c r="JB140" t="str">
        <f>"КАЗАХСТАН"</f>
        <v>КАЗАХСТАН</v>
      </c>
      <c r="JC140" t="s">
        <v>740</v>
      </c>
      <c r="JD140" t="s">
        <v>741</v>
      </c>
      <c r="JE140" t="str">
        <f>"Жанабазарский"</f>
        <v>Жанабазарский</v>
      </c>
      <c r="JF140" t="str">
        <f>"УЛИЦА З.Бостанов"</f>
        <v>УЛИЦА З.Бостанов</v>
      </c>
      <c r="JG140" t="str">
        <f>"71"</f>
        <v>71</v>
      </c>
      <c r="JH140" t="str">
        <f>"-"</f>
        <v>-</v>
      </c>
      <c r="JI140" t="str">
        <f>"-"</f>
        <v>-</v>
      </c>
      <c r="JJ140" t="s">
        <v>742</v>
      </c>
      <c r="JK140" t="str">
        <f>"037970785"</f>
        <v>037970785</v>
      </c>
      <c r="JM140" t="str">
        <f>"2015-05-25T01:00:00"</f>
        <v>2015-05-25T01:00:00</v>
      </c>
      <c r="JN140" t="str">
        <f>"2025-05-24T00:00:00"</f>
        <v>2025-05-24T00:00:00</v>
      </c>
      <c r="JO140" t="s">
        <v>743</v>
      </c>
      <c r="JP140" t="str">
        <f>"101000122213035"</f>
        <v>101000122213035</v>
      </c>
      <c r="JQ140" t="str">
        <f>"2025-04-11T14:14:01"</f>
        <v>2025-04-11T14:14:01</v>
      </c>
      <c r="JR140" t="str">
        <f>"POSITIVE"</f>
        <v>POSITIVE</v>
      </c>
      <c r="JS140" t="s">
        <v>744</v>
      </c>
      <c r="JT140" t="s">
        <v>745</v>
      </c>
      <c r="JV140" t="s">
        <v>306</v>
      </c>
      <c r="JY140" t="s">
        <v>746</v>
      </c>
      <c r="JZ140" t="s">
        <v>299</v>
      </c>
      <c r="KA140" t="s">
        <v>747</v>
      </c>
      <c r="KB140" t="s">
        <v>748</v>
      </c>
      <c r="KC140" t="s">
        <v>749</v>
      </c>
      <c r="KD140" t="str">
        <f>"КГУ «Общеобразовательная школа Тилектес»"</f>
        <v>КГУ «Общеобразовательная школа Тилектес»</v>
      </c>
      <c r="KE140" t="str">
        <f>"«Тілектес жалпы білім беретін мектеп» КММ"</f>
        <v>«Тілектес жалпы білім беретін мектеп» КММ</v>
      </c>
      <c r="KF140" t="s">
        <v>299</v>
      </c>
      <c r="KG140" t="s">
        <v>304</v>
      </c>
    </row>
    <row r="141" spans="1:293">
      <c r="A141">
        <v>25665121</v>
      </c>
      <c r="B141">
        <v>9004479</v>
      </c>
      <c r="C141" t="s">
        <v>670</v>
      </c>
      <c r="D141" t="s">
        <v>750</v>
      </c>
      <c r="E141" t="s">
        <v>340</v>
      </c>
      <c r="F141" s="1">
        <v>42674</v>
      </c>
      <c r="H141" t="s">
        <v>341</v>
      </c>
      <c r="I141" t="s">
        <v>297</v>
      </c>
      <c r="J141" t="s">
        <v>298</v>
      </c>
      <c r="P141" t="s">
        <v>299</v>
      </c>
      <c r="Q141" t="str">
        <f>"КАЗАХСТАН, ТУРКЕСТАНСКАЯ ОБЛ., КАЗЫГУРТСКИЙ РАЙОН, Жанабазарский, Тилектес, 61"</f>
        <v>КАЗАХСТАН, ТУРКЕСТАНСКАЯ ОБЛ., КАЗЫГУРТСКИЙ РАЙОН, Жанабазарский, Тилектес, 61</v>
      </c>
      <c r="R141" t="str">
        <f>"ҚАЗАҚСТАН, ТҮРКІСТАН ОБЛ., ҚАЗЫҒҰРТ АУДАНЫ, Жанабазарский, Тилектес, 61"</f>
        <v>ҚАЗАҚСТАН, ТҮРКІСТАН ОБЛ., ҚАЗЫҒҰРТ АУДАНЫ, Жанабазарский, Тилектес, 61</v>
      </c>
      <c r="S141" t="str">
        <f>"Жанабазарский, Тилектес, 61"</f>
        <v>Жанабазарский, Тилектес, 61</v>
      </c>
      <c r="T141" t="str">
        <f>"Жанабазарский, Тилектес, 61"</f>
        <v>Жанабазарский, Тилектес, 61</v>
      </c>
      <c r="AB141" t="str">
        <f>"2023-08-31T00:00:00"</f>
        <v>2023-08-31T00:00:00</v>
      </c>
      <c r="AC141" t="str">
        <f>"79"</f>
        <v>79</v>
      </c>
      <c r="AD141" t="str">
        <f>"2024-09-01T12:39:46"</f>
        <v>2024-09-01T12:39:46</v>
      </c>
      <c r="AE141" t="str">
        <f>"2025-05-25T12:39:46"</f>
        <v>2025-05-25T12:39:46</v>
      </c>
      <c r="AF141" t="s">
        <v>436</v>
      </c>
      <c r="AH141" t="s">
        <v>400</v>
      </c>
      <c r="AJ141" t="s">
        <v>461</v>
      </c>
      <c r="AO141" t="s">
        <v>303</v>
      </c>
      <c r="AS141" t="s">
        <v>299</v>
      </c>
      <c r="AV141" t="s">
        <v>305</v>
      </c>
      <c r="AW141">
        <v>2</v>
      </c>
      <c r="AX141" t="s">
        <v>306</v>
      </c>
      <c r="AY141" t="s">
        <v>301</v>
      </c>
      <c r="BC141" t="s">
        <v>301</v>
      </c>
      <c r="BH141" t="s">
        <v>299</v>
      </c>
      <c r="BK141" t="s">
        <v>301</v>
      </c>
      <c r="BT141" t="s">
        <v>299</v>
      </c>
      <c r="BU141" t="s">
        <v>309</v>
      </c>
      <c r="BV141" t="s">
        <v>310</v>
      </c>
      <c r="BW141" t="s">
        <v>412</v>
      </c>
      <c r="BX141" t="s">
        <v>311</v>
      </c>
      <c r="BY141" t="s">
        <v>313</v>
      </c>
      <c r="BZ141" t="s">
        <v>301</v>
      </c>
      <c r="CA141" t="s">
        <v>314</v>
      </c>
      <c r="CB141">
        <v>3</v>
      </c>
      <c r="CD141" t="s">
        <v>315</v>
      </c>
      <c r="CE141" t="s">
        <v>316</v>
      </c>
      <c r="CF141" t="s">
        <v>299</v>
      </c>
      <c r="CK141" t="s">
        <v>531</v>
      </c>
      <c r="CL141" t="s">
        <v>334</v>
      </c>
      <c r="CM141" t="s">
        <v>318</v>
      </c>
      <c r="CN141" t="s">
        <v>301</v>
      </c>
      <c r="CP141" t="s">
        <v>406</v>
      </c>
      <c r="CU141" t="s">
        <v>299</v>
      </c>
      <c r="CY141" t="s">
        <v>323</v>
      </c>
      <c r="DA141" t="s">
        <v>299</v>
      </c>
      <c r="DB141" t="s">
        <v>299</v>
      </c>
      <c r="DC141" t="s">
        <v>299</v>
      </c>
      <c r="DD141" t="s">
        <v>299</v>
      </c>
      <c r="DS141" t="s">
        <v>299</v>
      </c>
      <c r="DV141" t="s">
        <v>390</v>
      </c>
      <c r="DW141" t="s">
        <v>391</v>
      </c>
      <c r="DX141" t="s">
        <v>462</v>
      </c>
      <c r="DZ141" t="str">
        <f>"51"</f>
        <v>51</v>
      </c>
      <c r="EB141" t="str">
        <f>"2024-07-17T00:00:00"</f>
        <v>2024-07-17T00:00:00</v>
      </c>
      <c r="EC141" t="s">
        <v>299</v>
      </c>
      <c r="ED141" t="s">
        <v>304</v>
      </c>
      <c r="EE141" t="s">
        <v>325</v>
      </c>
      <c r="EF141" t="s">
        <v>299</v>
      </c>
      <c r="EG141" t="s">
        <v>396</v>
      </c>
      <c r="EH141" t="s">
        <v>353</v>
      </c>
      <c r="EI141" t="s">
        <v>354</v>
      </c>
      <c r="EK141" t="s">
        <v>299</v>
      </c>
    </row>
    <row r="142" spans="1:293">
      <c r="A142">
        <v>30929641</v>
      </c>
      <c r="B142">
        <v>4541297</v>
      </c>
      <c r="C142" t="s">
        <v>751</v>
      </c>
      <c r="D142" t="s">
        <v>752</v>
      </c>
      <c r="E142" t="s">
        <v>753</v>
      </c>
      <c r="F142" s="1">
        <v>41234</v>
      </c>
      <c r="H142" t="s">
        <v>341</v>
      </c>
      <c r="I142" t="s">
        <v>297</v>
      </c>
      <c r="J142" t="s">
        <v>298</v>
      </c>
      <c r="P142" t="s">
        <v>299</v>
      </c>
      <c r="Q142" t="str">
        <f>"КАЗАХСТАН, ТУРКЕСТАНСКАЯ ОБЛ., КАЗЫГУРТСКИЙ РАЙОН, КАРАБАУ, 9, -"</f>
        <v>КАЗАХСТАН, ТУРКЕСТАНСКАЯ ОБЛ., КАЗЫГУРТСКИЙ РАЙОН, КАРАБАУ, 9, -</v>
      </c>
      <c r="R142" t="str">
        <f>"ҚАЗАҚСТАН, ТҮРКІСТАН ОБЛ., ҚАЗЫҒҰРТ АУДАНЫ, КАРАБАУ, 9, -"</f>
        <v>ҚАЗАҚСТАН, ТҮРКІСТАН ОБЛ., ҚАЗЫҒҰРТ АУДАНЫ, КАРАБАУ, 9, -</v>
      </c>
      <c r="S142" t="str">
        <f>"КАРАБАУ, 9, -"</f>
        <v>КАРАБАУ, 9, -</v>
      </c>
      <c r="T142" t="str">
        <f>"КАРАБАУ, 9, -"</f>
        <v>КАРАБАУ, 9, -</v>
      </c>
      <c r="AB142" t="str">
        <f>"2025-09-02T00:00:00"</f>
        <v>2025-09-02T00:00:00</v>
      </c>
      <c r="AC142" t="str">
        <f>"43"</f>
        <v>43</v>
      </c>
      <c r="AD142" t="str">
        <f>"2025-09-01T14:15:38"</f>
        <v>2025-09-01T14:15:38</v>
      </c>
      <c r="AE142" t="str">
        <f>"2026-05-25T14:15:38"</f>
        <v>2026-05-25T14:15:38</v>
      </c>
      <c r="AF142" t="s">
        <v>436</v>
      </c>
      <c r="AH142" t="s">
        <v>362</v>
      </c>
      <c r="AJ142" t="s">
        <v>363</v>
      </c>
      <c r="AO142" t="s">
        <v>303</v>
      </c>
      <c r="AP142" t="s">
        <v>299</v>
      </c>
      <c r="AS142" t="s">
        <v>304</v>
      </c>
      <c r="AV142" t="s">
        <v>305</v>
      </c>
      <c r="AW142">
        <v>1</v>
      </c>
      <c r="AX142" t="s">
        <v>306</v>
      </c>
      <c r="AY142" t="s">
        <v>301</v>
      </c>
      <c r="BC142" t="s">
        <v>301</v>
      </c>
      <c r="BH142" t="s">
        <v>299</v>
      </c>
      <c r="BK142" t="s">
        <v>301</v>
      </c>
      <c r="BT142" t="s">
        <v>299</v>
      </c>
      <c r="BU142" t="s">
        <v>309</v>
      </c>
      <c r="BV142" t="s">
        <v>310</v>
      </c>
      <c r="BX142" t="s">
        <v>312</v>
      </c>
      <c r="BY142" t="s">
        <v>331</v>
      </c>
      <c r="BZ142" t="s">
        <v>301</v>
      </c>
      <c r="CA142" t="s">
        <v>314</v>
      </c>
      <c r="CB142">
        <v>5</v>
      </c>
      <c r="CD142" t="s">
        <v>315</v>
      </c>
      <c r="CE142" t="s">
        <v>316</v>
      </c>
      <c r="CF142" t="s">
        <v>299</v>
      </c>
      <c r="CL142" t="s">
        <v>518</v>
      </c>
      <c r="CN142" t="s">
        <v>374</v>
      </c>
      <c r="CO142" t="s">
        <v>318</v>
      </c>
      <c r="CP142" t="s">
        <v>406</v>
      </c>
      <c r="CU142" t="s">
        <v>299</v>
      </c>
      <c r="CY142" t="s">
        <v>323</v>
      </c>
      <c r="DA142" t="s">
        <v>299</v>
      </c>
      <c r="DB142" t="s">
        <v>299</v>
      </c>
      <c r="DC142" t="s">
        <v>299</v>
      </c>
      <c r="DD142" t="s">
        <v>299</v>
      </c>
      <c r="DS142" t="s">
        <v>299</v>
      </c>
      <c r="DV142" t="s">
        <v>299</v>
      </c>
      <c r="DW142" t="s">
        <v>324</v>
      </c>
      <c r="EC142" t="s">
        <v>299</v>
      </c>
      <c r="ED142" t="s">
        <v>299</v>
      </c>
      <c r="EE142" t="s">
        <v>325</v>
      </c>
      <c r="EF142" t="s">
        <v>299</v>
      </c>
      <c r="EH142" t="s">
        <v>326</v>
      </c>
      <c r="EK142" t="s">
        <v>304</v>
      </c>
    </row>
    <row r="143" spans="1:293">
      <c r="A143">
        <v>15815547</v>
      </c>
      <c r="B143">
        <v>4558801</v>
      </c>
      <c r="C143" t="s">
        <v>590</v>
      </c>
      <c r="D143" t="s">
        <v>754</v>
      </c>
      <c r="E143" t="s">
        <v>755</v>
      </c>
      <c r="F143" s="1">
        <v>41153</v>
      </c>
      <c r="H143" t="s">
        <v>341</v>
      </c>
      <c r="I143" t="s">
        <v>297</v>
      </c>
      <c r="J143" t="s">
        <v>298</v>
      </c>
      <c r="P143" t="s">
        <v>299</v>
      </c>
      <c r="Q143" t="str">
        <f>"КАЗАХСТАН, ТУРКЕСТАНСКАЯ ОБЛ., КАЗЫГУРТСКИЙ РАЙОН, Жанабазарский, Тилектес, 37"</f>
        <v>КАЗАХСТАН, ТУРКЕСТАНСКАЯ ОБЛ., КАЗЫГУРТСКИЙ РАЙОН, Жанабазарский, Тилектес, 37</v>
      </c>
      <c r="R143" t="str">
        <f>"ҚАЗАҚСТАН, ТҮРКІСТАН ОБЛ., ҚАЗЫҒҰРТ АУДАНЫ, Жанабазарский, Тилектес, 37"</f>
        <v>ҚАЗАҚСТАН, ТҮРКІСТАН ОБЛ., ҚАЗЫҒҰРТ АУДАНЫ, Жанабазарский, Тилектес, 37</v>
      </c>
      <c r="S143" t="str">
        <f>"Жанабазарский, Тилектес, 37"</f>
        <v>Жанабазарский, Тилектес, 37</v>
      </c>
      <c r="T143" t="str">
        <f>"Жанабазарский, Тилектес, 37"</f>
        <v>Жанабазарский, Тилектес, 37</v>
      </c>
      <c r="AB143" t="str">
        <f>"2019-11-11T00:00:00"</f>
        <v>2019-11-11T00:00:00</v>
      </c>
      <c r="AC143" t="str">
        <f>"24"</f>
        <v>24</v>
      </c>
      <c r="AD143" t="str">
        <f>"2024-09-01T13:52:48"</f>
        <v>2024-09-01T13:52:48</v>
      </c>
      <c r="AE143" t="str">
        <f>"2025-05-25T13:52:48"</f>
        <v>2025-05-25T13:52:48</v>
      </c>
      <c r="AF143" t="s">
        <v>436</v>
      </c>
      <c r="AH143" t="s">
        <v>362</v>
      </c>
      <c r="AJ143" t="s">
        <v>363</v>
      </c>
      <c r="AO143" t="s">
        <v>303</v>
      </c>
      <c r="AS143" t="s">
        <v>299</v>
      </c>
      <c r="AV143" t="s">
        <v>305</v>
      </c>
      <c r="AW143">
        <v>2</v>
      </c>
      <c r="AX143" t="s">
        <v>306</v>
      </c>
      <c r="AY143" t="s">
        <v>301</v>
      </c>
      <c r="BC143" t="s">
        <v>301</v>
      </c>
      <c r="BH143" t="s">
        <v>299</v>
      </c>
      <c r="BK143" t="s">
        <v>301</v>
      </c>
      <c r="BT143" t="s">
        <v>299</v>
      </c>
      <c r="BU143" t="s">
        <v>309</v>
      </c>
      <c r="BV143" t="s">
        <v>310</v>
      </c>
      <c r="BW143" t="s">
        <v>412</v>
      </c>
      <c r="BX143" t="s">
        <v>311</v>
      </c>
      <c r="BY143" t="s">
        <v>313</v>
      </c>
      <c r="BZ143" t="s">
        <v>301</v>
      </c>
      <c r="CA143" t="s">
        <v>314</v>
      </c>
      <c r="CB143">
        <v>3</v>
      </c>
      <c r="CD143" t="s">
        <v>315</v>
      </c>
      <c r="CE143" t="s">
        <v>316</v>
      </c>
      <c r="CF143" t="s">
        <v>304</v>
      </c>
      <c r="CI143" t="s">
        <v>311</v>
      </c>
      <c r="CJ143" t="s">
        <v>311</v>
      </c>
      <c r="CL143" t="s">
        <v>374</v>
      </c>
      <c r="CM143" t="s">
        <v>318</v>
      </c>
      <c r="CN143" t="s">
        <v>301</v>
      </c>
      <c r="CP143" t="s">
        <v>335</v>
      </c>
      <c r="CQ143" t="s">
        <v>336</v>
      </c>
      <c r="CR143" t="s">
        <v>321</v>
      </c>
      <c r="CS143" t="s">
        <v>566</v>
      </c>
      <c r="CT143" t="s">
        <v>756</v>
      </c>
      <c r="CU143" t="s">
        <v>299</v>
      </c>
      <c r="CY143" t="s">
        <v>323</v>
      </c>
      <c r="DA143" t="s">
        <v>299</v>
      </c>
      <c r="DB143" t="s">
        <v>299</v>
      </c>
      <c r="DC143" t="s">
        <v>299</v>
      </c>
      <c r="DD143" t="s">
        <v>299</v>
      </c>
      <c r="DS143" t="s">
        <v>299</v>
      </c>
      <c r="DV143" t="s">
        <v>299</v>
      </c>
      <c r="DW143" t="s">
        <v>324</v>
      </c>
      <c r="EC143" t="s">
        <v>299</v>
      </c>
      <c r="ED143" t="s">
        <v>299</v>
      </c>
      <c r="EE143" t="s">
        <v>325</v>
      </c>
      <c r="EF143" t="s">
        <v>299</v>
      </c>
      <c r="EH143" t="s">
        <v>353</v>
      </c>
      <c r="EI143" t="s">
        <v>354</v>
      </c>
      <c r="EK143" t="s">
        <v>299</v>
      </c>
    </row>
    <row r="144" spans="1:293">
      <c r="A144">
        <v>15194440</v>
      </c>
      <c r="B144">
        <v>5678637</v>
      </c>
      <c r="C144" t="s">
        <v>369</v>
      </c>
      <c r="D144" t="s">
        <v>757</v>
      </c>
      <c r="E144" t="s">
        <v>371</v>
      </c>
      <c r="F144" s="1">
        <v>40520</v>
      </c>
      <c r="H144" t="s">
        <v>341</v>
      </c>
      <c r="I144" t="s">
        <v>297</v>
      </c>
      <c r="J144" t="s">
        <v>298</v>
      </c>
      <c r="P144" t="s">
        <v>299</v>
      </c>
      <c r="Q144" t="str">
        <f>"КАЗАХСТАН, ТУРКЕСТАНСКАЯ ОБЛ., КАЗЫГУРТСКИЙ РАЙОН, Жанабазарский, Тилектес, 96"</f>
        <v>КАЗАХСТАН, ТУРКЕСТАНСКАЯ ОБЛ., КАЗЫГУРТСКИЙ РАЙОН, Жанабазарский, Тилектес, 96</v>
      </c>
      <c r="R144" t="str">
        <f>"ҚАЗАҚСТАН, ТҮРКІСТАН ОБЛ., ҚАЗЫҒҰРТ АУДАНЫ, Жанабазарский, Тилектес, 96"</f>
        <v>ҚАЗАҚСТАН, ТҮРКІСТАН ОБЛ., ҚАЗЫҒҰРТ АУДАНЫ, Жанабазарский, Тилектес, 96</v>
      </c>
      <c r="S144" t="str">
        <f>"Жанабазарский, Тилектес, 96"</f>
        <v>Жанабазарский, Тилектес, 96</v>
      </c>
      <c r="T144" t="str">
        <f>"Жанабазарский, Тилектес, 96"</f>
        <v>Жанабазарский, Тилектес, 96</v>
      </c>
      <c r="AB144" t="str">
        <f>"2019-11-15T00:00:00"</f>
        <v>2019-11-15T00:00:00</v>
      </c>
      <c r="AC144" t="str">
        <f>"26"</f>
        <v>26</v>
      </c>
      <c r="AD144" t="str">
        <f>"2024-09-01T13:45:46"</f>
        <v>2024-09-01T13:45:46</v>
      </c>
      <c r="AE144" t="str">
        <f>"2025-05-25T13:45:46"</f>
        <v>2025-05-25T13:45:46</v>
      </c>
      <c r="AF144" t="s">
        <v>436</v>
      </c>
      <c r="AH144" t="s">
        <v>301</v>
      </c>
      <c r="AJ144" t="s">
        <v>330</v>
      </c>
      <c r="AO144" t="s">
        <v>303</v>
      </c>
      <c r="AS144" t="s">
        <v>299</v>
      </c>
      <c r="AV144" t="s">
        <v>305</v>
      </c>
      <c r="AW144">
        <v>2</v>
      </c>
      <c r="AX144" t="s">
        <v>306</v>
      </c>
      <c r="AY144" t="s">
        <v>301</v>
      </c>
      <c r="BC144" t="s">
        <v>301</v>
      </c>
      <c r="BH144" t="s">
        <v>299</v>
      </c>
      <c r="BK144" t="s">
        <v>301</v>
      </c>
      <c r="BT144" t="s">
        <v>299</v>
      </c>
      <c r="BU144" t="s">
        <v>309</v>
      </c>
      <c r="BV144" t="s">
        <v>310</v>
      </c>
      <c r="BW144" t="s">
        <v>311</v>
      </c>
      <c r="BX144" t="s">
        <v>312</v>
      </c>
      <c r="BY144" t="s">
        <v>313</v>
      </c>
      <c r="BZ144" t="s">
        <v>301</v>
      </c>
      <c r="CA144" t="s">
        <v>332</v>
      </c>
      <c r="CB144" t="s">
        <v>386</v>
      </c>
      <c r="CD144" t="s">
        <v>315</v>
      </c>
      <c r="CE144" t="s">
        <v>316</v>
      </c>
      <c r="CF144" t="s">
        <v>304</v>
      </c>
      <c r="CI144" t="s">
        <v>311</v>
      </c>
      <c r="CJ144" t="s">
        <v>311</v>
      </c>
      <c r="CL144" t="s">
        <v>334</v>
      </c>
      <c r="CM144" t="s">
        <v>318</v>
      </c>
      <c r="CN144" t="s">
        <v>301</v>
      </c>
      <c r="CP144" t="s">
        <v>319</v>
      </c>
      <c r="CQ144" t="s">
        <v>615</v>
      </c>
      <c r="CR144" t="s">
        <v>758</v>
      </c>
      <c r="CS144" t="s">
        <v>566</v>
      </c>
      <c r="CT144" t="s">
        <v>759</v>
      </c>
      <c r="CU144" t="s">
        <v>299</v>
      </c>
      <c r="CY144" t="s">
        <v>323</v>
      </c>
      <c r="DA144" t="s">
        <v>299</v>
      </c>
      <c r="DB144" t="s">
        <v>299</v>
      </c>
      <c r="DC144" t="s">
        <v>299</v>
      </c>
      <c r="DD144" t="s">
        <v>299</v>
      </c>
      <c r="DS144" t="s">
        <v>304</v>
      </c>
      <c r="DT144" t="str">
        <f>"2021-11-18T00:00:00"</f>
        <v>2021-11-18T00:00:00</v>
      </c>
      <c r="DV144" t="s">
        <v>299</v>
      </c>
      <c r="DW144" t="s">
        <v>324</v>
      </c>
      <c r="DX144" t="s">
        <v>760</v>
      </c>
      <c r="DZ144" t="str">
        <f>"208-04"</f>
        <v>208-04</v>
      </c>
      <c r="EB144" t="str">
        <f>"2024-11-28T00:00:00"</f>
        <v>2024-11-28T00:00:00</v>
      </c>
      <c r="EC144" t="s">
        <v>299</v>
      </c>
      <c r="ED144" t="s">
        <v>304</v>
      </c>
      <c r="EE144" t="s">
        <v>325</v>
      </c>
      <c r="EF144" t="s">
        <v>299</v>
      </c>
      <c r="EH144" t="s">
        <v>326</v>
      </c>
      <c r="EK144" t="s">
        <v>304</v>
      </c>
    </row>
    <row r="145" spans="1:241">
      <c r="A145">
        <v>26109606</v>
      </c>
      <c r="B145">
        <v>9635281</v>
      </c>
      <c r="C145" t="s">
        <v>600</v>
      </c>
      <c r="D145" t="s">
        <v>691</v>
      </c>
      <c r="E145" t="s">
        <v>761</v>
      </c>
      <c r="F145" s="1">
        <v>43284</v>
      </c>
      <c r="H145" t="s">
        <v>296</v>
      </c>
      <c r="I145" t="s">
        <v>297</v>
      </c>
      <c r="J145" t="s">
        <v>298</v>
      </c>
      <c r="P145" t="s">
        <v>299</v>
      </c>
      <c r="Q145" t="str">
        <f>"КАЗАХСТАН, ТУРКЕСТАНСКАЯ ОБЛ., КАЗЫГУРТСКИЙ РАЙОН, Жанабазарский, Тилектес, 53"</f>
        <v>КАЗАХСТАН, ТУРКЕСТАНСКАЯ ОБЛ., КАЗЫГУРТСКИЙ РАЙОН, Жанабазарский, Тилектес, 53</v>
      </c>
      <c r="R145" t="str">
        <f>"ҚАЗАҚСТАН, ТҮРКІСТАН ОБЛ., ҚАЗЫҒҰРТ АУДАНЫ, Жанабазарский, Тилектес, 53"</f>
        <v>ҚАЗАҚСТАН, ТҮРКІСТАН ОБЛ., ҚАЗЫҒҰРТ АУДАНЫ, Жанабазарский, Тилектес, 53</v>
      </c>
      <c r="S145" t="str">
        <f>"Жанабазарский, Тилектес, 53"</f>
        <v>Жанабазарский, Тилектес, 53</v>
      </c>
      <c r="T145" t="str">
        <f>"Жанабазарский, Тилектес, 53"</f>
        <v>Жанабазарский, Тилектес, 53</v>
      </c>
      <c r="AB145" t="str">
        <f>"2024-08-28T00:00:00"</f>
        <v>2024-08-28T00:00:00</v>
      </c>
      <c r="AC145" t="str">
        <f>"44"</f>
        <v>44</v>
      </c>
      <c r="AD145" t="str">
        <f>"2024-09-01T09:52:10"</f>
        <v>2024-09-01T09:52:10</v>
      </c>
      <c r="AE145" t="str">
        <f>"2025-05-25T09:52:10"</f>
        <v>2025-05-25T09:52:10</v>
      </c>
      <c r="AF145" t="s">
        <v>436</v>
      </c>
      <c r="AH145" t="s">
        <v>437</v>
      </c>
      <c r="AJ145" t="s">
        <v>517</v>
      </c>
      <c r="AK145" t="s">
        <v>311</v>
      </c>
      <c r="AO145" t="s">
        <v>303</v>
      </c>
      <c r="AS145" t="s">
        <v>299</v>
      </c>
      <c r="AV145" t="s">
        <v>305</v>
      </c>
      <c r="AW145">
        <v>2</v>
      </c>
      <c r="AX145" t="s">
        <v>306</v>
      </c>
      <c r="AY145" t="s">
        <v>301</v>
      </c>
      <c r="BC145" t="s">
        <v>301</v>
      </c>
      <c r="BH145" t="s">
        <v>299</v>
      </c>
      <c r="BK145" t="s">
        <v>301</v>
      </c>
      <c r="BT145" t="s">
        <v>299</v>
      </c>
      <c r="BU145" t="s">
        <v>309</v>
      </c>
      <c r="BV145" t="s">
        <v>310</v>
      </c>
      <c r="BW145" t="s">
        <v>412</v>
      </c>
      <c r="BX145" t="s">
        <v>311</v>
      </c>
      <c r="BY145" t="s">
        <v>490</v>
      </c>
      <c r="BZ145" t="s">
        <v>301</v>
      </c>
      <c r="CD145" t="s">
        <v>316</v>
      </c>
      <c r="CF145" t="s">
        <v>299</v>
      </c>
      <c r="CK145">
        <v>0</v>
      </c>
      <c r="CL145" t="s">
        <v>518</v>
      </c>
      <c r="CN145" t="s">
        <v>301</v>
      </c>
      <c r="CP145" t="s">
        <v>406</v>
      </c>
      <c r="CU145" t="s">
        <v>299</v>
      </c>
      <c r="CY145" t="s">
        <v>323</v>
      </c>
      <c r="DA145" t="s">
        <v>299</v>
      </c>
      <c r="DB145" t="s">
        <v>299</v>
      </c>
      <c r="DC145" t="s">
        <v>299</v>
      </c>
      <c r="DD145" t="s">
        <v>299</v>
      </c>
      <c r="DS145" t="s">
        <v>299</v>
      </c>
      <c r="DV145" t="s">
        <v>390</v>
      </c>
      <c r="DW145" t="s">
        <v>391</v>
      </c>
      <c r="DX145" t="s">
        <v>462</v>
      </c>
      <c r="DZ145" t="str">
        <f>"52"</f>
        <v>52</v>
      </c>
      <c r="EB145" t="str">
        <f>"2024-07-18T00:00:00"</f>
        <v>2024-07-18T00:00:00</v>
      </c>
      <c r="EC145" t="s">
        <v>299</v>
      </c>
      <c r="ED145" t="s">
        <v>304</v>
      </c>
      <c r="EE145" t="s">
        <v>325</v>
      </c>
      <c r="EF145" t="s">
        <v>299</v>
      </c>
      <c r="EH145" t="s">
        <v>326</v>
      </c>
      <c r="EK145" t="s">
        <v>304</v>
      </c>
      <c r="IG145" t="s">
        <v>304</v>
      </c>
    </row>
    <row r="146" spans="1:241">
      <c r="A146">
        <v>7555301</v>
      </c>
      <c r="B146">
        <v>5680745</v>
      </c>
      <c r="C146" t="s">
        <v>631</v>
      </c>
      <c r="D146" t="s">
        <v>503</v>
      </c>
      <c r="E146" t="s">
        <v>633</v>
      </c>
      <c r="F146" s="1">
        <v>40428</v>
      </c>
      <c r="H146" t="s">
        <v>296</v>
      </c>
      <c r="I146" t="s">
        <v>297</v>
      </c>
      <c r="J146" t="s">
        <v>298</v>
      </c>
      <c r="P146" t="s">
        <v>299</v>
      </c>
      <c r="Q146" t="str">
        <f>"КАЗАХСТАН, ТУРКЕСТАНСКАЯ ОБЛ., КАЗЫГУРТСКИЙ РАЙОН, Жанабазарский, Тилектес, 84"</f>
        <v>КАЗАХСТАН, ТУРКЕСТАНСКАЯ ОБЛ., КАЗЫГУРТСКИЙ РАЙОН, Жанабазарский, Тилектес, 84</v>
      </c>
      <c r="R146" t="str">
        <f>"ҚАЗАҚСТАН, ТҮРКІСТАН ОБЛ., ҚАЗЫҒҰРТ АУДАНЫ, Жанабазарский, Тилектес, 84"</f>
        <v>ҚАЗАҚСТАН, ТҮРКІСТАН ОБЛ., ҚАЗЫҒҰРТ АУДАНЫ, Жанабазарский, Тилектес, 84</v>
      </c>
      <c r="S146" t="str">
        <f>"Жанабазарский, Тилектес, 84"</f>
        <v>Жанабазарский, Тилектес, 84</v>
      </c>
      <c r="T146" t="str">
        <f>"Жанабазарский, Тилектес, 84"</f>
        <v>Жанабазарский, Тилектес, 84</v>
      </c>
      <c r="AB146" t="str">
        <f>"2017-09-05T00:00:00"</f>
        <v>2017-09-05T00:00:00</v>
      </c>
      <c r="AC146" t="str">
        <f>"18"</f>
        <v>18</v>
      </c>
      <c r="AD146" t="str">
        <f>"2024-09-01T13:38:37"</f>
        <v>2024-09-01T13:38:37</v>
      </c>
      <c r="AE146" t="str">
        <f>"2025-05-25T13:38:37"</f>
        <v>2025-05-25T13:38:37</v>
      </c>
      <c r="AF146" t="s">
        <v>300</v>
      </c>
      <c r="AG146" t="str">
        <f>"dfh@mail.ru"</f>
        <v>dfh@mail.ru</v>
      </c>
      <c r="AH146" t="s">
        <v>301</v>
      </c>
      <c r="AJ146" t="s">
        <v>302</v>
      </c>
      <c r="AO146" t="s">
        <v>303</v>
      </c>
      <c r="AS146" t="s">
        <v>304</v>
      </c>
      <c r="AV146" t="s">
        <v>305</v>
      </c>
      <c r="AW146">
        <v>1</v>
      </c>
      <c r="AX146" t="s">
        <v>306</v>
      </c>
      <c r="AY146" t="s">
        <v>301</v>
      </c>
      <c r="BC146" t="s">
        <v>301</v>
      </c>
      <c r="BH146" t="s">
        <v>299</v>
      </c>
      <c r="BK146" t="s">
        <v>301</v>
      </c>
      <c r="BT146" t="s">
        <v>299</v>
      </c>
      <c r="BU146" t="s">
        <v>309</v>
      </c>
      <c r="BV146" t="s">
        <v>310</v>
      </c>
      <c r="BX146" t="s">
        <v>311</v>
      </c>
      <c r="BY146" t="s">
        <v>372</v>
      </c>
      <c r="BZ146" t="s">
        <v>301</v>
      </c>
      <c r="CA146" t="s">
        <v>314</v>
      </c>
      <c r="CB146">
        <v>5</v>
      </c>
      <c r="CD146" t="s">
        <v>315</v>
      </c>
      <c r="CE146" t="s">
        <v>316</v>
      </c>
      <c r="CF146" t="s">
        <v>304</v>
      </c>
      <c r="CI146" t="s">
        <v>311</v>
      </c>
      <c r="CJ146" t="s">
        <v>311</v>
      </c>
      <c r="CL146" t="s">
        <v>504</v>
      </c>
      <c r="CM146" t="s">
        <v>366</v>
      </c>
      <c r="CN146" t="s">
        <v>301</v>
      </c>
      <c r="CP146" t="s">
        <v>335</v>
      </c>
      <c r="CQ146" t="s">
        <v>336</v>
      </c>
      <c r="CR146" t="s">
        <v>321</v>
      </c>
      <c r="CS146" t="s">
        <v>301</v>
      </c>
      <c r="CT146" t="s">
        <v>604</v>
      </c>
      <c r="CU146" t="s">
        <v>299</v>
      </c>
      <c r="CY146" t="s">
        <v>323</v>
      </c>
      <c r="DA146" t="s">
        <v>299</v>
      </c>
      <c r="DB146" t="s">
        <v>299</v>
      </c>
      <c r="DC146" t="s">
        <v>299</v>
      </c>
      <c r="DD146" t="s">
        <v>299</v>
      </c>
      <c r="DS146" t="s">
        <v>299</v>
      </c>
      <c r="DV146" t="s">
        <v>299</v>
      </c>
      <c r="DW146" t="s">
        <v>324</v>
      </c>
      <c r="EC146" t="s">
        <v>299</v>
      </c>
      <c r="ED146" t="s">
        <v>299</v>
      </c>
      <c r="EE146" t="s">
        <v>325</v>
      </c>
      <c r="EF146" t="s">
        <v>299</v>
      </c>
      <c r="EH146" t="s">
        <v>326</v>
      </c>
      <c r="EK146" t="s">
        <v>304</v>
      </c>
    </row>
    <row r="147" spans="1:241">
      <c r="A147">
        <v>7555046</v>
      </c>
      <c r="B147">
        <v>4865547</v>
      </c>
      <c r="C147" t="s">
        <v>344</v>
      </c>
      <c r="D147" t="s">
        <v>634</v>
      </c>
      <c r="E147" t="s">
        <v>482</v>
      </c>
      <c r="F147" s="1">
        <v>41623</v>
      </c>
      <c r="H147" t="s">
        <v>296</v>
      </c>
      <c r="I147" t="s">
        <v>297</v>
      </c>
      <c r="J147" t="s">
        <v>298</v>
      </c>
      <c r="K147" t="s">
        <v>299</v>
      </c>
      <c r="P147" t="s">
        <v>299</v>
      </c>
      <c r="Q147" t="str">
        <f>"КАЗАХСТАН, ТУРКЕСТАНСКАЯ ОБЛ., КАЗЫГУРТСКИЙ РАЙОН, Жанабазарский, Жанаталап, 42"</f>
        <v>КАЗАХСТАН, ТУРКЕСТАНСКАЯ ОБЛ., КАЗЫГУРТСКИЙ РАЙОН, Жанабазарский, Жанаталап, 42</v>
      </c>
      <c r="R147" t="str">
        <f>"ҚАЗАҚСТАН, ТҮРКІСТАН ОБЛ., ҚАЗЫҒҰРТ АУДАНЫ, Жанабазарский, Жанаталап, 42"</f>
        <v>ҚАЗАҚСТАН, ТҮРКІСТАН ОБЛ., ҚАЗЫҒҰРТ АУДАНЫ, Жанабазарский, Жанаталап, 42</v>
      </c>
      <c r="S147" t="str">
        <f>"Жанабазарский, Жанаталап, 42"</f>
        <v>Жанабазарский, Жанаталап, 42</v>
      </c>
      <c r="T147" t="str">
        <f>"Жанабазарский, Жанаталап, 42"</f>
        <v>Жанабазарский, Жанаталап, 42</v>
      </c>
      <c r="AB147" t="str">
        <f>"2018-08-31T00:00:00"</f>
        <v>2018-08-31T00:00:00</v>
      </c>
      <c r="AC147" t="str">
        <f>"19"</f>
        <v>19</v>
      </c>
      <c r="AD147" t="str">
        <f>"2024-09-01T13:52:35"</f>
        <v>2024-09-01T13:52:35</v>
      </c>
      <c r="AE147" t="str">
        <f>"2025-05-25T13:52:35"</f>
        <v>2025-05-25T13:52:35</v>
      </c>
      <c r="AF147" t="s">
        <v>300</v>
      </c>
      <c r="AH147" t="s">
        <v>362</v>
      </c>
      <c r="AJ147" t="s">
        <v>363</v>
      </c>
      <c r="AO147" t="s">
        <v>303</v>
      </c>
      <c r="AS147" t="s">
        <v>304</v>
      </c>
      <c r="AV147" t="s">
        <v>305</v>
      </c>
      <c r="AW147">
        <v>2</v>
      </c>
      <c r="AX147" t="s">
        <v>306</v>
      </c>
      <c r="AY147" t="s">
        <v>301</v>
      </c>
      <c r="BC147" t="s">
        <v>301</v>
      </c>
      <c r="BH147" t="s">
        <v>299</v>
      </c>
      <c r="BK147" t="s">
        <v>301</v>
      </c>
      <c r="BT147" t="s">
        <v>299</v>
      </c>
      <c r="BU147" t="s">
        <v>309</v>
      </c>
      <c r="BV147" t="s">
        <v>310</v>
      </c>
      <c r="BX147" t="s">
        <v>311</v>
      </c>
      <c r="BY147" t="s">
        <v>331</v>
      </c>
      <c r="BZ147" t="s">
        <v>301</v>
      </c>
      <c r="CA147" t="s">
        <v>314</v>
      </c>
      <c r="CB147">
        <v>4</v>
      </c>
      <c r="CD147" t="s">
        <v>315</v>
      </c>
      <c r="CE147" t="s">
        <v>316</v>
      </c>
      <c r="CF147" t="s">
        <v>304</v>
      </c>
      <c r="CI147" t="s">
        <v>311</v>
      </c>
      <c r="CJ147" t="s">
        <v>311</v>
      </c>
      <c r="CL147" t="s">
        <v>374</v>
      </c>
      <c r="CM147" t="s">
        <v>318</v>
      </c>
      <c r="CN147" t="s">
        <v>301</v>
      </c>
      <c r="CP147" t="s">
        <v>406</v>
      </c>
      <c r="CU147" t="s">
        <v>299</v>
      </c>
      <c r="CY147" t="s">
        <v>323</v>
      </c>
      <c r="DA147" t="s">
        <v>299</v>
      </c>
      <c r="DB147" t="s">
        <v>299</v>
      </c>
      <c r="DC147" t="s">
        <v>299</v>
      </c>
      <c r="DD147" t="s">
        <v>299</v>
      </c>
      <c r="DS147" t="s">
        <v>299</v>
      </c>
      <c r="DV147" t="s">
        <v>299</v>
      </c>
      <c r="DW147" t="s">
        <v>324</v>
      </c>
      <c r="EC147" t="s">
        <v>299</v>
      </c>
      <c r="ED147" t="s">
        <v>299</v>
      </c>
      <c r="EE147" t="s">
        <v>325</v>
      </c>
      <c r="EF147" t="s">
        <v>299</v>
      </c>
      <c r="EH147" t="s">
        <v>326</v>
      </c>
      <c r="EK147" t="s">
        <v>304</v>
      </c>
    </row>
    <row r="148" spans="1:241">
      <c r="A148">
        <v>7554472</v>
      </c>
      <c r="B148">
        <v>4861278</v>
      </c>
      <c r="C148" t="s">
        <v>723</v>
      </c>
      <c r="D148" t="s">
        <v>762</v>
      </c>
      <c r="E148" t="s">
        <v>701</v>
      </c>
      <c r="F148" s="1">
        <v>41436</v>
      </c>
      <c r="H148" t="s">
        <v>341</v>
      </c>
      <c r="I148" t="s">
        <v>297</v>
      </c>
      <c r="J148" t="s">
        <v>298</v>
      </c>
      <c r="P148" t="s">
        <v>299</v>
      </c>
      <c r="Q148" t="str">
        <f>"КАЗАХСТАН, ТУРКЕСТАНСКАЯ ОБЛ., КАЗЫГУРТСКИЙ РАЙОН, АУЫЛДЫҚ ОКРУГІ Жанабазарский, АУЫЛЫ Тилектес, 10"</f>
        <v>КАЗАХСТАН, ТУРКЕСТАНСКАЯ ОБЛ., КАЗЫГУРТСКИЙ РАЙОН, АУЫЛДЫҚ ОКРУГІ Жанабазарский, АУЫЛЫ Тилектес, 10</v>
      </c>
      <c r="R148" t="str">
        <f>"ҚАЗАҚСТАН, ТҮРКІСТАН ОБЛ., ҚАЗЫҒҰРТ АУДАНЫ, АУЫЛДЫҚ ОКРУГІ Жанабазарский, АУЫЛЫ Тилектес, 10"</f>
        <v>ҚАЗАҚСТАН, ТҮРКІСТАН ОБЛ., ҚАЗЫҒҰРТ АУДАНЫ, АУЫЛДЫҚ ОКРУГІ Жанабазарский, АУЫЛЫ Тилектес, 10</v>
      </c>
      <c r="S148" t="str">
        <f>"АУЫЛДЫҚ ОКРУГІ Жанабазарский, АУЫЛЫ Тилектес, 10"</f>
        <v>АУЫЛДЫҚ ОКРУГІ Жанабазарский, АУЫЛЫ Тилектес, 10</v>
      </c>
      <c r="T148" t="str">
        <f>"АУЫЛДЫҚ ОКРУГІ Жанабазарский, АУЫЛЫ Тилектес, 10"</f>
        <v>АУЫЛДЫҚ ОКРУГІ Жанабазарский, АУЫЛЫ Тилектес, 10</v>
      </c>
      <c r="AB148" t="str">
        <f>"2018-08-31T00:00:00"</f>
        <v>2018-08-31T00:00:00</v>
      </c>
      <c r="AC148" t="str">
        <f>"19"</f>
        <v>19</v>
      </c>
      <c r="AD148" t="str">
        <f>"2024-09-01T13:50:47"</f>
        <v>2024-09-01T13:50:47</v>
      </c>
      <c r="AE148" t="str">
        <f>"2025-05-25T13:50:47"</f>
        <v>2025-05-25T13:50:47</v>
      </c>
      <c r="AF148" t="s">
        <v>300</v>
      </c>
      <c r="AH148" t="s">
        <v>362</v>
      </c>
      <c r="AJ148" t="s">
        <v>363</v>
      </c>
      <c r="AO148" t="s">
        <v>303</v>
      </c>
      <c r="AS148" t="s">
        <v>304</v>
      </c>
      <c r="AV148" t="s">
        <v>305</v>
      </c>
      <c r="AW148">
        <v>2</v>
      </c>
      <c r="AX148" t="s">
        <v>306</v>
      </c>
      <c r="AY148" t="s">
        <v>301</v>
      </c>
      <c r="BC148" t="s">
        <v>301</v>
      </c>
      <c r="BH148" t="s">
        <v>299</v>
      </c>
      <c r="BK148" t="s">
        <v>301</v>
      </c>
      <c r="BT148" t="s">
        <v>299</v>
      </c>
      <c r="BU148" t="s">
        <v>309</v>
      </c>
      <c r="BV148" t="s">
        <v>310</v>
      </c>
      <c r="BX148" t="s">
        <v>311</v>
      </c>
      <c r="BY148" t="s">
        <v>313</v>
      </c>
      <c r="BZ148" t="s">
        <v>301</v>
      </c>
      <c r="CA148" t="s">
        <v>332</v>
      </c>
      <c r="CB148" t="s">
        <v>386</v>
      </c>
      <c r="CD148" t="s">
        <v>315</v>
      </c>
      <c r="CE148" t="s">
        <v>316</v>
      </c>
      <c r="CF148" t="s">
        <v>299</v>
      </c>
      <c r="CI148" t="s">
        <v>311</v>
      </c>
      <c r="CJ148" t="s">
        <v>311</v>
      </c>
      <c r="CL148" t="s">
        <v>374</v>
      </c>
      <c r="CM148" t="s">
        <v>318</v>
      </c>
      <c r="CN148" t="s">
        <v>301</v>
      </c>
      <c r="CP148" t="s">
        <v>319</v>
      </c>
      <c r="CQ148" t="s">
        <v>320</v>
      </c>
      <c r="CR148" t="s">
        <v>321</v>
      </c>
      <c r="CS148" t="s">
        <v>301</v>
      </c>
      <c r="CT148" t="s">
        <v>424</v>
      </c>
      <c r="CU148" t="s">
        <v>304</v>
      </c>
      <c r="CV148" t="s">
        <v>425</v>
      </c>
      <c r="CW148" t="s">
        <v>426</v>
      </c>
      <c r="CX148" t="s">
        <v>427</v>
      </c>
      <c r="CY148" t="s">
        <v>323</v>
      </c>
      <c r="DA148" t="s">
        <v>299</v>
      </c>
      <c r="DB148" t="s">
        <v>299</v>
      </c>
      <c r="DC148" t="s">
        <v>299</v>
      </c>
      <c r="DD148" t="s">
        <v>299</v>
      </c>
      <c r="DS148" t="s">
        <v>299</v>
      </c>
      <c r="DV148" t="s">
        <v>299</v>
      </c>
      <c r="DW148" t="s">
        <v>324</v>
      </c>
      <c r="EC148" t="s">
        <v>299</v>
      </c>
      <c r="ED148" t="s">
        <v>304</v>
      </c>
      <c r="EE148" t="s">
        <v>325</v>
      </c>
      <c r="EF148" t="s">
        <v>299</v>
      </c>
      <c r="EH148" t="s">
        <v>353</v>
      </c>
      <c r="EI148" t="s">
        <v>354</v>
      </c>
      <c r="EK148" t="s">
        <v>304</v>
      </c>
    </row>
    <row r="149" spans="1:241">
      <c r="A149">
        <v>27954754</v>
      </c>
      <c r="B149">
        <v>5679445</v>
      </c>
      <c r="C149" t="s">
        <v>763</v>
      </c>
      <c r="D149" t="s">
        <v>764</v>
      </c>
      <c r="E149" t="s">
        <v>530</v>
      </c>
      <c r="F149" s="1">
        <v>39687</v>
      </c>
      <c r="H149" t="s">
        <v>341</v>
      </c>
      <c r="I149" t="s">
        <v>297</v>
      </c>
      <c r="J149" t="s">
        <v>298</v>
      </c>
      <c r="P149" t="s">
        <v>299</v>
      </c>
      <c r="Q149" t="str">
        <f>"КАЗАХСТАН, ТУРКЕСТАНСКАЯ ОБЛ., КАЗЫГУРТСКИЙ РАЙОН, Жанабазарский, Тилектес, 117"</f>
        <v>КАЗАХСТАН, ТУРКЕСТАНСКАЯ ОБЛ., КАЗЫГУРТСКИЙ РАЙОН, Жанабазарский, Тилектес, 117</v>
      </c>
      <c r="R149" t="str">
        <f>"ҚАЗАҚСТАН, ТҮРКІСТАН ОБЛ., ҚАЗЫҒҰРТ АУДАНЫ, Жанабазарский, Тилектес, 117"</f>
        <v>ҚАЗАҚСТАН, ТҮРКІСТАН ОБЛ., ҚАЗЫҒҰРТ АУДАНЫ, Жанабазарский, Тилектес, 117</v>
      </c>
      <c r="S149" t="str">
        <f>"Жанабазарский, Тилектес, 117"</f>
        <v>Жанабазарский, Тилектес, 117</v>
      </c>
      <c r="T149" t="str">
        <f>"Жанабазарский, Тилектес, 117"</f>
        <v>Жанабазарский, Тилектес, 117</v>
      </c>
      <c r="AB149" t="str">
        <f>"2024-08-16T22:56:00"</f>
        <v>2024-08-16T22:56:00</v>
      </c>
      <c r="AC149" t="str">
        <f>"41"</f>
        <v>41</v>
      </c>
      <c r="AD149" t="str">
        <f>"2024-09-01T12:36:20"</f>
        <v>2024-09-01T12:36:20</v>
      </c>
      <c r="AE149" t="str">
        <f>"2025-05-25T12:36:20"</f>
        <v>2025-05-25T12:36:20</v>
      </c>
      <c r="AF149" t="s">
        <v>300</v>
      </c>
      <c r="AG149" t="str">
        <f>"ablai@mail.ru"</f>
        <v>ablai@mail.ru</v>
      </c>
      <c r="AH149" t="s">
        <v>301</v>
      </c>
      <c r="AJ149" t="s">
        <v>557</v>
      </c>
      <c r="AO149" t="s">
        <v>303</v>
      </c>
      <c r="AS149" t="s">
        <v>299</v>
      </c>
      <c r="AV149" t="s">
        <v>305</v>
      </c>
      <c r="AW149">
        <v>1</v>
      </c>
      <c r="AX149" t="s">
        <v>306</v>
      </c>
      <c r="AY149" t="s">
        <v>301</v>
      </c>
      <c r="BC149" t="s">
        <v>301</v>
      </c>
      <c r="BH149" t="s">
        <v>299</v>
      </c>
      <c r="BK149" t="s">
        <v>301</v>
      </c>
      <c r="BT149" t="s">
        <v>299</v>
      </c>
      <c r="BU149" t="s">
        <v>309</v>
      </c>
      <c r="BV149" t="s">
        <v>310</v>
      </c>
      <c r="BW149" t="s">
        <v>311</v>
      </c>
      <c r="BX149" t="s">
        <v>312</v>
      </c>
      <c r="BY149" t="s">
        <v>313</v>
      </c>
      <c r="BZ149" t="s">
        <v>301</v>
      </c>
      <c r="CA149" t="s">
        <v>314</v>
      </c>
      <c r="CB149">
        <v>3</v>
      </c>
      <c r="CD149" t="s">
        <v>315</v>
      </c>
      <c r="CE149" t="s">
        <v>316</v>
      </c>
      <c r="CF149" t="s">
        <v>299</v>
      </c>
      <c r="CI149" t="s">
        <v>311</v>
      </c>
      <c r="CJ149" t="s">
        <v>311</v>
      </c>
      <c r="CL149" t="s">
        <v>317</v>
      </c>
      <c r="CM149" t="s">
        <v>318</v>
      </c>
      <c r="CN149" t="s">
        <v>301</v>
      </c>
      <c r="CP149" t="s">
        <v>335</v>
      </c>
      <c r="CQ149" t="s">
        <v>320</v>
      </c>
      <c r="CR149" t="s">
        <v>321</v>
      </c>
      <c r="CS149" t="s">
        <v>301</v>
      </c>
      <c r="CT149" t="s">
        <v>558</v>
      </c>
      <c r="CU149" t="s">
        <v>299</v>
      </c>
      <c r="CY149" t="s">
        <v>323</v>
      </c>
      <c r="DA149" t="s">
        <v>299</v>
      </c>
      <c r="DB149" t="s">
        <v>299</v>
      </c>
      <c r="DC149" t="s">
        <v>299</v>
      </c>
      <c r="DD149" t="s">
        <v>299</v>
      </c>
      <c r="DS149" t="s">
        <v>299</v>
      </c>
      <c r="DV149" t="s">
        <v>299</v>
      </c>
      <c r="DW149" t="s">
        <v>324</v>
      </c>
      <c r="EC149" t="s">
        <v>299</v>
      </c>
      <c r="ED149" t="s">
        <v>299</v>
      </c>
      <c r="EE149" t="s">
        <v>325</v>
      </c>
      <c r="EF149" t="s">
        <v>299</v>
      </c>
      <c r="EH149" t="s">
        <v>326</v>
      </c>
      <c r="EK149" t="s">
        <v>299</v>
      </c>
      <c r="ET149" t="str">
        <f>"8"</f>
        <v>8</v>
      </c>
    </row>
    <row r="150" spans="1:241">
      <c r="A150">
        <v>27954763</v>
      </c>
      <c r="B150">
        <v>5679762</v>
      </c>
      <c r="C150" t="s">
        <v>765</v>
      </c>
      <c r="D150" t="s">
        <v>766</v>
      </c>
      <c r="E150" t="s">
        <v>767</v>
      </c>
      <c r="F150" s="1">
        <v>39987</v>
      </c>
      <c r="H150" t="s">
        <v>341</v>
      </c>
      <c r="I150" t="s">
        <v>297</v>
      </c>
      <c r="J150" t="s">
        <v>298</v>
      </c>
      <c r="P150" t="s">
        <v>299</v>
      </c>
      <c r="Q150" t="str">
        <f>"КАЗАХСТАН, ТУРКЕСТАНСКАЯ ОБЛ., КАЗЫГУРТСКИЙ РАЙОН, Жанабазарский, Тилектес, 33"</f>
        <v>КАЗАХСТАН, ТУРКЕСТАНСКАЯ ОБЛ., КАЗЫГУРТСКИЙ РАЙОН, Жанабазарский, Тилектес, 33</v>
      </c>
      <c r="R150" t="str">
        <f>"ҚАЗАҚСТАН, ТҮРКІСТАН ОБЛ., ҚАЗЫҒҰРТ АУДАНЫ, Жанабазарский, Тилектес, 33"</f>
        <v>ҚАЗАҚСТАН, ТҮРКІСТАН ОБЛ., ҚАЗЫҒҰРТ АУДАНЫ, Жанабазарский, Тилектес, 33</v>
      </c>
      <c r="S150" t="str">
        <f>"Жанабазарский, Тилектес, 33"</f>
        <v>Жанабазарский, Тилектес, 33</v>
      </c>
      <c r="T150" t="str">
        <f>"Жанабазарский, Тилектес, 33"</f>
        <v>Жанабазарский, Тилектес, 33</v>
      </c>
      <c r="AB150" t="str">
        <f>"2024-08-16T22:56:00"</f>
        <v>2024-08-16T22:56:00</v>
      </c>
      <c r="AC150" t="str">
        <f>"41"</f>
        <v>41</v>
      </c>
      <c r="AD150" t="str">
        <f>"2024-09-01T12:44:02"</f>
        <v>2024-09-01T12:44:02</v>
      </c>
      <c r="AE150" t="str">
        <f>"2025-05-25T12:44:02"</f>
        <v>2025-05-25T12:44:02</v>
      </c>
      <c r="AF150" t="s">
        <v>500</v>
      </c>
      <c r="AG150" t="str">
        <f>"ali@mail.ru"</f>
        <v>ali@mail.ru</v>
      </c>
      <c r="AH150" t="s">
        <v>301</v>
      </c>
      <c r="AJ150" t="s">
        <v>557</v>
      </c>
      <c r="AO150" t="s">
        <v>303</v>
      </c>
      <c r="AS150" t="s">
        <v>299</v>
      </c>
      <c r="AV150" t="s">
        <v>305</v>
      </c>
      <c r="AW150">
        <v>1</v>
      </c>
      <c r="AX150" t="s">
        <v>306</v>
      </c>
      <c r="AY150" t="s">
        <v>301</v>
      </c>
      <c r="BC150" t="s">
        <v>301</v>
      </c>
      <c r="BH150" t="s">
        <v>299</v>
      </c>
      <c r="BK150" t="s">
        <v>301</v>
      </c>
      <c r="BT150" t="s">
        <v>299</v>
      </c>
      <c r="BU150" t="s">
        <v>309</v>
      </c>
      <c r="BV150" t="s">
        <v>310</v>
      </c>
      <c r="BX150" t="s">
        <v>312</v>
      </c>
      <c r="BY150" t="s">
        <v>313</v>
      </c>
      <c r="BZ150" t="s">
        <v>301</v>
      </c>
      <c r="CA150" t="s">
        <v>314</v>
      </c>
      <c r="CB150">
        <v>3</v>
      </c>
      <c r="CD150" t="s">
        <v>315</v>
      </c>
      <c r="CE150" t="s">
        <v>316</v>
      </c>
      <c r="CF150" t="s">
        <v>304</v>
      </c>
      <c r="CL150" t="s">
        <v>317</v>
      </c>
      <c r="CM150" t="s">
        <v>318</v>
      </c>
      <c r="CN150" t="s">
        <v>301</v>
      </c>
      <c r="CP150" t="s">
        <v>335</v>
      </c>
      <c r="CQ150" t="s">
        <v>336</v>
      </c>
      <c r="CR150" t="s">
        <v>321</v>
      </c>
      <c r="CS150" t="s">
        <v>301</v>
      </c>
      <c r="CT150" t="s">
        <v>558</v>
      </c>
      <c r="CU150" t="s">
        <v>299</v>
      </c>
      <c r="CY150" t="s">
        <v>323</v>
      </c>
      <c r="DA150" t="s">
        <v>299</v>
      </c>
      <c r="DB150" t="s">
        <v>299</v>
      </c>
      <c r="DC150" t="s">
        <v>299</v>
      </c>
      <c r="DD150" t="s">
        <v>299</v>
      </c>
      <c r="DS150" t="s">
        <v>299</v>
      </c>
      <c r="DV150" t="s">
        <v>299</v>
      </c>
      <c r="DW150" t="s">
        <v>324</v>
      </c>
      <c r="EC150" t="s">
        <v>299</v>
      </c>
      <c r="ED150" t="s">
        <v>299</v>
      </c>
      <c r="EE150" t="s">
        <v>325</v>
      </c>
      <c r="EF150" t="s">
        <v>299</v>
      </c>
      <c r="EH150" t="s">
        <v>326</v>
      </c>
      <c r="EK150" t="s">
        <v>304</v>
      </c>
      <c r="ET150" t="str">
        <f>"15"</f>
        <v>15</v>
      </c>
    </row>
    <row r="151" spans="1:241">
      <c r="A151">
        <v>28443283</v>
      </c>
      <c r="B151">
        <v>12505067</v>
      </c>
      <c r="C151" t="s">
        <v>768</v>
      </c>
      <c r="D151" t="s">
        <v>769</v>
      </c>
      <c r="E151" t="s">
        <v>770</v>
      </c>
      <c r="F151" s="1">
        <v>43395</v>
      </c>
      <c r="H151" t="s">
        <v>341</v>
      </c>
      <c r="I151" t="s">
        <v>297</v>
      </c>
      <c r="J151" t="s">
        <v>298</v>
      </c>
      <c r="P151" t="s">
        <v>299</v>
      </c>
      <c r="Q151" t="str">
        <f>"КАЗАХСТАН, ТУРКЕСТАНСКАЯ ОБЛ., КАЗЫГУРТСКИЙ РАЙОН, ЖАНАБАЗАРСКИЙ, ТИЛЕК, 100"</f>
        <v>КАЗАХСТАН, ТУРКЕСТАНСКАЯ ОБЛ., КАЗЫГУРТСКИЙ РАЙОН, ЖАНАБАЗАРСКИЙ, ТИЛЕК, 100</v>
      </c>
      <c r="R151" t="str">
        <f>"ҚАЗАҚСТАН, ТҮРКІСТАН ОБЛ., ҚАЗЫҒҰРТ АУДАНЫ, ЖАНАБАЗАРСКИЙ, ТИЛЕК, 100"</f>
        <v>ҚАЗАҚСТАН, ТҮРКІСТАН ОБЛ., ҚАЗЫҒҰРТ АУДАНЫ, ЖАНАБАЗАРСКИЙ, ТИЛЕК, 100</v>
      </c>
      <c r="S151" t="str">
        <f>"ЖАНАБАЗАРСКИЙ, ТИЛЕК, 100"</f>
        <v>ЖАНАБАЗАРСКИЙ, ТИЛЕК, 100</v>
      </c>
      <c r="T151" t="str">
        <f>"ЖАНАБАЗАРСКИЙ, ТИЛЕК, 100"</f>
        <v>ЖАНАБАЗАРСКИЙ, ТИЛЕК, 100</v>
      </c>
      <c r="AB151" t="str">
        <f>"2024-08-28T00:00:00"</f>
        <v>2024-08-28T00:00:00</v>
      </c>
      <c r="AC151" t="str">
        <f>"44"</f>
        <v>44</v>
      </c>
      <c r="AD151" t="str">
        <f>"2024-09-01T10:47:57"</f>
        <v>2024-09-01T10:47:57</v>
      </c>
      <c r="AE151" t="str">
        <f>"2025-05-25T10:47:57"</f>
        <v>2025-05-25T10:47:57</v>
      </c>
      <c r="AF151" t="s">
        <v>436</v>
      </c>
      <c r="AH151" t="s">
        <v>400</v>
      </c>
      <c r="AJ151" t="s">
        <v>517</v>
      </c>
      <c r="AK151" t="s">
        <v>311</v>
      </c>
      <c r="AO151" t="s">
        <v>303</v>
      </c>
      <c r="AS151" t="s">
        <v>299</v>
      </c>
      <c r="AV151" t="s">
        <v>305</v>
      </c>
      <c r="AW151">
        <v>2</v>
      </c>
      <c r="AX151" t="s">
        <v>306</v>
      </c>
      <c r="AY151" t="s">
        <v>301</v>
      </c>
      <c r="BC151" t="s">
        <v>301</v>
      </c>
      <c r="BH151" t="s">
        <v>299</v>
      </c>
      <c r="BK151" t="s">
        <v>301</v>
      </c>
      <c r="BT151" t="s">
        <v>299</v>
      </c>
      <c r="BU151" t="s">
        <v>309</v>
      </c>
      <c r="BV151" t="s">
        <v>310</v>
      </c>
      <c r="BW151" t="s">
        <v>412</v>
      </c>
      <c r="BX151" t="s">
        <v>311</v>
      </c>
      <c r="BY151" t="s">
        <v>490</v>
      </c>
      <c r="BZ151" t="s">
        <v>301</v>
      </c>
      <c r="CD151" t="s">
        <v>316</v>
      </c>
      <c r="CF151" t="s">
        <v>299</v>
      </c>
      <c r="CK151">
        <v>0</v>
      </c>
      <c r="CL151" t="s">
        <v>518</v>
      </c>
      <c r="CN151" t="s">
        <v>301</v>
      </c>
      <c r="CP151" t="s">
        <v>406</v>
      </c>
      <c r="CU151" t="s">
        <v>299</v>
      </c>
      <c r="CY151" t="s">
        <v>323</v>
      </c>
      <c r="DA151" t="s">
        <v>299</v>
      </c>
      <c r="DB151" t="s">
        <v>299</v>
      </c>
      <c r="DC151" t="s">
        <v>299</v>
      </c>
      <c r="DD151" t="s">
        <v>299</v>
      </c>
      <c r="DS151" t="s">
        <v>299</v>
      </c>
      <c r="DV151" t="s">
        <v>299</v>
      </c>
      <c r="DW151" t="s">
        <v>324</v>
      </c>
      <c r="EC151" t="s">
        <v>299</v>
      </c>
      <c r="ED151" t="s">
        <v>299</v>
      </c>
      <c r="EE151" t="s">
        <v>325</v>
      </c>
      <c r="EF151" t="s">
        <v>299</v>
      </c>
      <c r="EH151" t="s">
        <v>326</v>
      </c>
      <c r="EK151" t="s">
        <v>299</v>
      </c>
    </row>
    <row r="152" spans="1:241">
      <c r="A152">
        <v>28443533</v>
      </c>
      <c r="B152">
        <v>9677388</v>
      </c>
      <c r="C152" t="s">
        <v>771</v>
      </c>
      <c r="D152" t="s">
        <v>634</v>
      </c>
      <c r="E152" t="s">
        <v>772</v>
      </c>
      <c r="F152" s="1">
        <v>43456</v>
      </c>
      <c r="H152" t="s">
        <v>296</v>
      </c>
      <c r="I152" t="s">
        <v>297</v>
      </c>
      <c r="J152" t="s">
        <v>298</v>
      </c>
      <c r="P152" t="s">
        <v>299</v>
      </c>
      <c r="Q152" t="str">
        <f>"КАЗАХСТАН, ТУРКЕСТАНСКАЯ ОБЛ., КАЗЫГУРТСКИЙ РАЙОН, Жанабазарский, Тилектес, 79"</f>
        <v>КАЗАХСТАН, ТУРКЕСТАНСКАЯ ОБЛ., КАЗЫГУРТСКИЙ РАЙОН, Жанабазарский, Тилектес, 79</v>
      </c>
      <c r="R152" t="str">
        <f>"ҚАЗАҚСТАН, ТҮРКІСТАН ОБЛ., ҚАЗЫҒҰРТ АУДАНЫ, Жанабазарский, Тилектес, 79"</f>
        <v>ҚАЗАҚСТАН, ТҮРКІСТАН ОБЛ., ҚАЗЫҒҰРТ АУДАНЫ, Жанабазарский, Тилектес, 79</v>
      </c>
      <c r="S152" t="str">
        <f>"Жанабазарский, Тилектес, 79"</f>
        <v>Жанабазарский, Тилектес, 79</v>
      </c>
      <c r="T152" t="str">
        <f>"Жанабазарский, Тилектес, 79"</f>
        <v>Жанабазарский, Тилектес, 79</v>
      </c>
      <c r="AB152" t="str">
        <f>"2024-08-28T00:00:00"</f>
        <v>2024-08-28T00:00:00</v>
      </c>
      <c r="AC152" t="str">
        <f>"44"</f>
        <v>44</v>
      </c>
      <c r="AD152" t="str">
        <f>"2025-09-01T15:20:23"</f>
        <v>2025-09-01T15:20:23</v>
      </c>
      <c r="AE152" t="str">
        <f>"2026-05-25T15:20:23"</f>
        <v>2026-05-25T15:20:23</v>
      </c>
      <c r="AF152" t="s">
        <v>436</v>
      </c>
      <c r="AH152" t="s">
        <v>437</v>
      </c>
      <c r="AJ152" t="s">
        <v>517</v>
      </c>
      <c r="AK152" t="s">
        <v>311</v>
      </c>
      <c r="AO152" t="s">
        <v>303</v>
      </c>
      <c r="AP152" t="s">
        <v>299</v>
      </c>
      <c r="AS152" t="s">
        <v>299</v>
      </c>
      <c r="AV152" t="s">
        <v>305</v>
      </c>
      <c r="AW152">
        <v>2</v>
      </c>
      <c r="AX152" t="s">
        <v>306</v>
      </c>
      <c r="AY152" t="s">
        <v>301</v>
      </c>
      <c r="BC152" t="s">
        <v>301</v>
      </c>
      <c r="BH152" t="s">
        <v>299</v>
      </c>
      <c r="BK152" t="s">
        <v>301</v>
      </c>
      <c r="BT152" t="s">
        <v>299</v>
      </c>
      <c r="BU152" t="s">
        <v>309</v>
      </c>
      <c r="BV152" t="s">
        <v>310</v>
      </c>
      <c r="BW152" t="s">
        <v>412</v>
      </c>
      <c r="BX152" t="s">
        <v>311</v>
      </c>
      <c r="BY152" t="s">
        <v>490</v>
      </c>
      <c r="BZ152" t="s">
        <v>301</v>
      </c>
      <c r="CD152" t="s">
        <v>316</v>
      </c>
      <c r="CF152" t="s">
        <v>299</v>
      </c>
      <c r="CK152">
        <v>0</v>
      </c>
      <c r="CL152" t="s">
        <v>518</v>
      </c>
      <c r="CN152" t="s">
        <v>301</v>
      </c>
      <c r="CP152" t="s">
        <v>406</v>
      </c>
      <c r="CU152" t="s">
        <v>299</v>
      </c>
      <c r="CY152" t="s">
        <v>323</v>
      </c>
      <c r="DA152" t="s">
        <v>299</v>
      </c>
      <c r="DB152" t="s">
        <v>299</v>
      </c>
      <c r="DC152" t="s">
        <v>299</v>
      </c>
      <c r="DD152" t="s">
        <v>299</v>
      </c>
      <c r="DS152" t="s">
        <v>299</v>
      </c>
      <c r="DV152" t="s">
        <v>299</v>
      </c>
      <c r="DW152" t="s">
        <v>324</v>
      </c>
      <c r="EC152" t="s">
        <v>299</v>
      </c>
      <c r="ED152" t="s">
        <v>299</v>
      </c>
      <c r="EE152" t="s">
        <v>325</v>
      </c>
      <c r="EF152" t="s">
        <v>299</v>
      </c>
      <c r="EH152" t="s">
        <v>326</v>
      </c>
      <c r="EK152" t="s">
        <v>299</v>
      </c>
    </row>
    <row r="153" spans="1:241">
      <c r="A153">
        <v>28443770</v>
      </c>
      <c r="B153">
        <v>9635448</v>
      </c>
      <c r="C153" t="s">
        <v>773</v>
      </c>
      <c r="D153" t="s">
        <v>774</v>
      </c>
      <c r="E153" t="s">
        <v>775</v>
      </c>
      <c r="F153" s="1">
        <v>43313</v>
      </c>
      <c r="H153" t="s">
        <v>296</v>
      </c>
      <c r="I153" t="s">
        <v>297</v>
      </c>
      <c r="J153" t="s">
        <v>298</v>
      </c>
      <c r="P153" t="s">
        <v>299</v>
      </c>
      <c r="Q153" t="str">
        <f>"КАЗАХСТАН, ТУРКЕСТАНСКАЯ ОБЛ., КАЗЫГУРТСКИЙ РАЙОН, ЖАҢАБАЗАР, 32"</f>
        <v>КАЗАХСТАН, ТУРКЕСТАНСКАЯ ОБЛ., КАЗЫГУРТСКИЙ РАЙОН, ЖАҢАБАЗАР, 32</v>
      </c>
      <c r="R153" t="str">
        <f>"ҚАЗАҚСТАН, ТҮРКІСТАН ОБЛ., ҚАЗЫҒҰРТ АУДАНЫ, ЖАҢАБАЗАР, 32"</f>
        <v>ҚАЗАҚСТАН, ТҮРКІСТАН ОБЛ., ҚАЗЫҒҰРТ АУДАНЫ, ЖАҢАБАЗАР, 32</v>
      </c>
      <c r="S153" t="str">
        <f>"ЖАҢАБАЗАР, 32"</f>
        <v>ЖАҢАБАЗАР, 32</v>
      </c>
      <c r="T153" t="str">
        <f>"ЖАҢАБАЗАР, 32"</f>
        <v>ЖАҢАБАЗАР, 32</v>
      </c>
      <c r="AB153" t="str">
        <f>"2024-08-28T00:00:00"</f>
        <v>2024-08-28T00:00:00</v>
      </c>
      <c r="AC153" t="str">
        <f>"44"</f>
        <v>44</v>
      </c>
      <c r="AD153" t="str">
        <f>"2024-09-01T10:52:43"</f>
        <v>2024-09-01T10:52:43</v>
      </c>
      <c r="AE153" t="str">
        <f>"2025-05-25T10:52:43"</f>
        <v>2025-05-25T10:52:43</v>
      </c>
      <c r="AF153" t="s">
        <v>436</v>
      </c>
      <c r="AH153" t="s">
        <v>437</v>
      </c>
      <c r="AJ153" t="s">
        <v>517</v>
      </c>
      <c r="AK153" t="s">
        <v>311</v>
      </c>
      <c r="AO153" t="s">
        <v>303</v>
      </c>
      <c r="AS153" t="s">
        <v>299</v>
      </c>
      <c r="AV153" t="s">
        <v>305</v>
      </c>
      <c r="AW153">
        <v>2</v>
      </c>
      <c r="AX153" t="s">
        <v>306</v>
      </c>
      <c r="AY153" t="s">
        <v>301</v>
      </c>
      <c r="BC153" t="s">
        <v>301</v>
      </c>
      <c r="BH153" t="s">
        <v>299</v>
      </c>
      <c r="BK153" t="s">
        <v>301</v>
      </c>
      <c r="BT153" t="s">
        <v>299</v>
      </c>
      <c r="BU153" t="s">
        <v>309</v>
      </c>
      <c r="BV153" t="s">
        <v>310</v>
      </c>
      <c r="BW153" t="s">
        <v>412</v>
      </c>
      <c r="BX153" t="s">
        <v>311</v>
      </c>
      <c r="BY153" t="s">
        <v>490</v>
      </c>
      <c r="BZ153" t="s">
        <v>301</v>
      </c>
      <c r="CD153" t="s">
        <v>316</v>
      </c>
      <c r="CF153" t="s">
        <v>299</v>
      </c>
      <c r="CK153">
        <v>0</v>
      </c>
      <c r="CL153" t="s">
        <v>518</v>
      </c>
      <c r="CN153" t="s">
        <v>301</v>
      </c>
      <c r="CP153" t="s">
        <v>406</v>
      </c>
      <c r="CU153" t="s">
        <v>299</v>
      </c>
      <c r="CY153" t="s">
        <v>323</v>
      </c>
      <c r="DA153" t="s">
        <v>299</v>
      </c>
      <c r="DB153" t="s">
        <v>299</v>
      </c>
      <c r="DC153" t="s">
        <v>299</v>
      </c>
      <c r="DD153" t="s">
        <v>299</v>
      </c>
      <c r="DS153" t="s">
        <v>299</v>
      </c>
      <c r="DV153" t="s">
        <v>299</v>
      </c>
      <c r="DW153" t="s">
        <v>324</v>
      </c>
      <c r="EC153" t="s">
        <v>299</v>
      </c>
      <c r="ED153" t="s">
        <v>299</v>
      </c>
      <c r="EE153" t="s">
        <v>325</v>
      </c>
      <c r="EF153" t="s">
        <v>299</v>
      </c>
      <c r="EH153" t="s">
        <v>326</v>
      </c>
      <c r="EK153" t="s">
        <v>304</v>
      </c>
    </row>
    <row r="154" spans="1:241">
      <c r="A154">
        <v>28444187</v>
      </c>
      <c r="B154">
        <v>9683140</v>
      </c>
      <c r="C154" t="s">
        <v>383</v>
      </c>
      <c r="D154" t="s">
        <v>776</v>
      </c>
      <c r="E154" t="s">
        <v>777</v>
      </c>
      <c r="F154" s="1">
        <v>43223</v>
      </c>
      <c r="H154" t="s">
        <v>296</v>
      </c>
      <c r="I154" t="s">
        <v>297</v>
      </c>
      <c r="J154" t="s">
        <v>298</v>
      </c>
      <c r="P154" t="s">
        <v>299</v>
      </c>
      <c r="Q154" t="str">
        <f>"КАЗАХСТАН, ТУРКЕСТАНСКАЯ ОБЛ., КАЗЫГУРТСКИЙ РАЙОН, Жанабазарский, Тилектес, 33"</f>
        <v>КАЗАХСТАН, ТУРКЕСТАНСКАЯ ОБЛ., КАЗЫГУРТСКИЙ РАЙОН, Жанабазарский, Тилектес, 33</v>
      </c>
      <c r="R154" t="str">
        <f>"ҚАЗАҚСТАН, ТҮРКІСТАН ОБЛ., ҚАЗЫҒҰРТ АУДАНЫ, Жанабазарский, Тилектес, 33"</f>
        <v>ҚАЗАҚСТАН, ТҮРКІСТАН ОБЛ., ҚАЗЫҒҰРТ АУДАНЫ, Жанабазарский, Тилектес, 33</v>
      </c>
      <c r="S154" t="str">
        <f>"Жанабазарский, Тилектес, 33"</f>
        <v>Жанабазарский, Тилектес, 33</v>
      </c>
      <c r="T154" t="str">
        <f>"Жанабазарский, Тилектес, 33"</f>
        <v>Жанабазарский, Тилектес, 33</v>
      </c>
      <c r="AB154" t="str">
        <f>"2024-08-28T00:00:00"</f>
        <v>2024-08-28T00:00:00</v>
      </c>
      <c r="AC154" t="str">
        <f>"44"</f>
        <v>44</v>
      </c>
      <c r="AD154" t="str">
        <f>"2024-09-01T10:56:20"</f>
        <v>2024-09-01T10:56:20</v>
      </c>
      <c r="AE154" t="str">
        <f>"2025-05-25T10:56:20"</f>
        <v>2025-05-25T10:56:20</v>
      </c>
      <c r="AF154" t="s">
        <v>436</v>
      </c>
      <c r="AH154" t="s">
        <v>437</v>
      </c>
      <c r="AJ154" t="s">
        <v>517</v>
      </c>
      <c r="AK154" t="s">
        <v>311</v>
      </c>
      <c r="AO154" t="s">
        <v>303</v>
      </c>
      <c r="AS154" t="s">
        <v>299</v>
      </c>
      <c r="AV154" t="s">
        <v>305</v>
      </c>
      <c r="AW154">
        <v>2</v>
      </c>
      <c r="AX154" t="s">
        <v>306</v>
      </c>
      <c r="AY154" t="s">
        <v>301</v>
      </c>
      <c r="BC154" t="s">
        <v>301</v>
      </c>
      <c r="BH154" t="s">
        <v>299</v>
      </c>
      <c r="BK154" t="s">
        <v>301</v>
      </c>
      <c r="BT154" t="s">
        <v>299</v>
      </c>
      <c r="BU154" t="s">
        <v>309</v>
      </c>
      <c r="BV154" t="s">
        <v>310</v>
      </c>
      <c r="BW154" t="s">
        <v>412</v>
      </c>
      <c r="BY154" t="s">
        <v>490</v>
      </c>
      <c r="BZ154" t="s">
        <v>301</v>
      </c>
      <c r="CD154" t="s">
        <v>316</v>
      </c>
      <c r="CF154" t="s">
        <v>299</v>
      </c>
      <c r="CK154">
        <v>0</v>
      </c>
      <c r="CL154" t="s">
        <v>518</v>
      </c>
      <c r="CN154" t="s">
        <v>301</v>
      </c>
      <c r="CP154" t="s">
        <v>406</v>
      </c>
      <c r="CU154" t="s">
        <v>299</v>
      </c>
      <c r="CY154" t="s">
        <v>323</v>
      </c>
      <c r="DA154" t="s">
        <v>299</v>
      </c>
      <c r="DB154" t="s">
        <v>299</v>
      </c>
      <c r="DC154" t="s">
        <v>299</v>
      </c>
      <c r="DD154" t="s">
        <v>299</v>
      </c>
      <c r="DS154" t="s">
        <v>299</v>
      </c>
      <c r="DV154" t="s">
        <v>299</v>
      </c>
      <c r="DW154" t="s">
        <v>324</v>
      </c>
      <c r="EC154" t="s">
        <v>299</v>
      </c>
      <c r="ED154" t="s">
        <v>299</v>
      </c>
      <c r="EE154" t="s">
        <v>325</v>
      </c>
      <c r="EF154" t="s">
        <v>299</v>
      </c>
      <c r="EH154" t="s">
        <v>326</v>
      </c>
      <c r="EK154" t="s">
        <v>304</v>
      </c>
    </row>
    <row r="155" spans="1:241">
      <c r="A155">
        <v>29286427</v>
      </c>
      <c r="B155">
        <v>9677815</v>
      </c>
      <c r="C155" t="s">
        <v>355</v>
      </c>
      <c r="D155" t="s">
        <v>778</v>
      </c>
      <c r="E155" t="s">
        <v>779</v>
      </c>
      <c r="F155" s="1">
        <v>42868</v>
      </c>
      <c r="H155" t="s">
        <v>341</v>
      </c>
      <c r="I155" t="s">
        <v>297</v>
      </c>
      <c r="J155" t="s">
        <v>298</v>
      </c>
      <c r="P155" t="s">
        <v>299</v>
      </c>
      <c r="Q155" t="str">
        <f>"КАЗАХСТАН, ТУРКЕСТАНСКАЯ ОБЛ., КАЗЫГУРТСКИЙ РАЙОН, Жанабазарский, Тилектес, 11"</f>
        <v>КАЗАХСТАН, ТУРКЕСТАНСКАЯ ОБЛ., КАЗЫГУРТСКИЙ РАЙОН, Жанабазарский, Тилектес, 11</v>
      </c>
      <c r="R155" t="str">
        <f>"ҚАЗАҚСТАН, ТҮРКІСТАН ОБЛ., ҚАЗЫҒҰРТ АУДАНЫ, Жанабазарский, Тилектес, 11"</f>
        <v>ҚАЗАҚСТАН, ТҮРКІСТАН ОБЛ., ҚАЗЫҒҰРТ АУДАНЫ, Жанабазарский, Тилектес, 11</v>
      </c>
      <c r="S155" t="str">
        <f>"Жанабазарский, Тилектес, 11"</f>
        <v>Жанабазарский, Тилектес, 11</v>
      </c>
      <c r="T155" t="str">
        <f>"Жанабазарский, Тилектес, 11"</f>
        <v>Жанабазарский, Тилектес, 11</v>
      </c>
      <c r="AB155" t="str">
        <f>"2024-10-01T00:00:00"</f>
        <v>2024-10-01T00:00:00</v>
      </c>
      <c r="AC155" t="str">
        <f>"16"</f>
        <v>16</v>
      </c>
      <c r="AD155" t="str">
        <f>"2024-09-01T11:59:08"</f>
        <v>2024-09-01T11:59:08</v>
      </c>
      <c r="AE155" t="str">
        <f>"2025-05-25T11:59:08"</f>
        <v>2025-05-25T11:59:08</v>
      </c>
      <c r="AF155" t="s">
        <v>436</v>
      </c>
      <c r="AH155" t="s">
        <v>437</v>
      </c>
      <c r="AJ155" t="s">
        <v>489</v>
      </c>
      <c r="AO155" t="s">
        <v>303</v>
      </c>
      <c r="AP155" t="s">
        <v>299</v>
      </c>
      <c r="AS155" t="s">
        <v>299</v>
      </c>
      <c r="AV155" t="s">
        <v>305</v>
      </c>
      <c r="AW155">
        <v>2</v>
      </c>
      <c r="AX155" t="s">
        <v>306</v>
      </c>
      <c r="AY155" t="s">
        <v>301</v>
      </c>
      <c r="BC155" t="s">
        <v>301</v>
      </c>
      <c r="BH155" t="s">
        <v>299</v>
      </c>
      <c r="BK155" t="s">
        <v>301</v>
      </c>
      <c r="BT155" t="s">
        <v>299</v>
      </c>
      <c r="BU155" t="s">
        <v>309</v>
      </c>
      <c r="BV155" t="s">
        <v>310</v>
      </c>
      <c r="BW155" t="s">
        <v>412</v>
      </c>
      <c r="BY155" t="s">
        <v>490</v>
      </c>
      <c r="BZ155" t="s">
        <v>301</v>
      </c>
      <c r="CD155" t="s">
        <v>316</v>
      </c>
      <c r="CF155" t="s">
        <v>299</v>
      </c>
      <c r="CK155" t="s">
        <v>780</v>
      </c>
      <c r="CL155" t="s">
        <v>491</v>
      </c>
      <c r="CM155" t="s">
        <v>318</v>
      </c>
      <c r="CN155" t="s">
        <v>301</v>
      </c>
      <c r="CP155" t="s">
        <v>406</v>
      </c>
      <c r="CU155" t="s">
        <v>299</v>
      </c>
      <c r="CY155" t="s">
        <v>323</v>
      </c>
      <c r="DA155" t="s">
        <v>299</v>
      </c>
      <c r="DB155" t="s">
        <v>299</v>
      </c>
      <c r="DC155" t="s">
        <v>299</v>
      </c>
      <c r="DD155" t="s">
        <v>299</v>
      </c>
      <c r="DS155" t="s">
        <v>299</v>
      </c>
      <c r="DV155" t="s">
        <v>390</v>
      </c>
      <c r="DW155" t="s">
        <v>391</v>
      </c>
      <c r="DX155" t="s">
        <v>311</v>
      </c>
      <c r="EC155" t="s">
        <v>299</v>
      </c>
      <c r="ED155" t="s">
        <v>299</v>
      </c>
      <c r="EE155" t="s">
        <v>325</v>
      </c>
      <c r="EF155" t="s">
        <v>299</v>
      </c>
      <c r="EH155" t="s">
        <v>326</v>
      </c>
      <c r="EK155" t="s">
        <v>304</v>
      </c>
    </row>
    <row r="156" spans="1:241">
      <c r="A156">
        <v>29354380</v>
      </c>
      <c r="B156">
        <v>10008587</v>
      </c>
      <c r="C156" t="s">
        <v>536</v>
      </c>
      <c r="D156" t="s">
        <v>781</v>
      </c>
      <c r="E156" t="s">
        <v>538</v>
      </c>
      <c r="F156" s="1">
        <v>42497</v>
      </c>
      <c r="H156" t="s">
        <v>341</v>
      </c>
      <c r="I156" t="s">
        <v>297</v>
      </c>
      <c r="J156" t="s">
        <v>298</v>
      </c>
      <c r="P156" t="s">
        <v>299</v>
      </c>
      <c r="Q156" t="str">
        <f>"КАЗАХСТАН, ШЫМКЕНТ, АЛЬ-ФАРАБИЙСКИЙ, Аль-Фарабийский, 4, 28"</f>
        <v>КАЗАХСТАН, ШЫМКЕНТ, АЛЬ-ФАРАБИЙСКИЙ, Аль-Фарабийский, 4, 28</v>
      </c>
      <c r="R156" t="str">
        <f>"ҚАЗАҚСТАН, ШЫМКЕНТ, ӘЛ-ФАРАБИ, Аль-Фарабийский, 4, 28"</f>
        <v>ҚАЗАҚСТАН, ШЫМКЕНТ, ӘЛ-ФАРАБИ, Аль-Фарабийский, 4, 28</v>
      </c>
      <c r="S156" t="str">
        <f>"Аль-Фарабийский, 4, 28"</f>
        <v>Аль-Фарабийский, 4, 28</v>
      </c>
      <c r="T156" t="str">
        <f>"Аль-Фарабийский, 4, 28"</f>
        <v>Аль-Фарабийский, 4, 28</v>
      </c>
      <c r="AB156" t="str">
        <f>"2024-10-10T00:00:00"</f>
        <v>2024-10-10T00:00:00</v>
      </c>
      <c r="AC156" t="str">
        <f>"24"</f>
        <v>24</v>
      </c>
      <c r="AD156" t="str">
        <f>"2025-09-01T15:20:21"</f>
        <v>2025-09-01T15:20:21</v>
      </c>
      <c r="AE156" t="str">
        <f>"2026-05-25T15:20:21"</f>
        <v>2026-05-25T15:20:21</v>
      </c>
      <c r="AF156" t="s">
        <v>436</v>
      </c>
      <c r="AH156" t="s">
        <v>400</v>
      </c>
      <c r="AJ156" t="s">
        <v>461</v>
      </c>
      <c r="AO156" t="s">
        <v>303</v>
      </c>
      <c r="AP156" t="s">
        <v>299</v>
      </c>
      <c r="AS156" t="s">
        <v>299</v>
      </c>
      <c r="AV156" t="s">
        <v>305</v>
      </c>
      <c r="AW156">
        <v>2</v>
      </c>
      <c r="AX156" t="s">
        <v>306</v>
      </c>
      <c r="AY156" t="s">
        <v>301</v>
      </c>
      <c r="BC156" t="s">
        <v>301</v>
      </c>
      <c r="BH156" t="s">
        <v>299</v>
      </c>
      <c r="BK156" t="s">
        <v>301</v>
      </c>
      <c r="BN156" t="str">
        <f>"08"</f>
        <v>08</v>
      </c>
      <c r="BO156" t="str">
        <f>"2025-01-28T00:00:00"</f>
        <v>2025-01-28T00:00:00</v>
      </c>
      <c r="BT156" t="s">
        <v>299</v>
      </c>
      <c r="BU156" t="s">
        <v>309</v>
      </c>
      <c r="BV156" t="s">
        <v>310</v>
      </c>
      <c r="BW156" t="s">
        <v>412</v>
      </c>
      <c r="BY156" t="s">
        <v>331</v>
      </c>
      <c r="BZ156" t="s">
        <v>301</v>
      </c>
      <c r="CA156" t="s">
        <v>314</v>
      </c>
      <c r="CB156">
        <v>4</v>
      </c>
      <c r="CD156" t="s">
        <v>315</v>
      </c>
      <c r="CE156" t="s">
        <v>316</v>
      </c>
      <c r="CF156" t="s">
        <v>299</v>
      </c>
      <c r="CK156" t="s">
        <v>782</v>
      </c>
      <c r="CL156" t="s">
        <v>334</v>
      </c>
      <c r="CM156" t="s">
        <v>318</v>
      </c>
      <c r="CN156" t="s">
        <v>301</v>
      </c>
      <c r="CP156" t="s">
        <v>406</v>
      </c>
      <c r="CU156" t="s">
        <v>299</v>
      </c>
      <c r="CY156" t="s">
        <v>323</v>
      </c>
      <c r="DA156" t="s">
        <v>299</v>
      </c>
      <c r="DB156" t="s">
        <v>299</v>
      </c>
      <c r="DC156" t="s">
        <v>299</v>
      </c>
      <c r="DD156" t="s">
        <v>299</v>
      </c>
      <c r="DS156" t="s">
        <v>299</v>
      </c>
      <c r="DV156" t="s">
        <v>299</v>
      </c>
      <c r="DW156" t="s">
        <v>324</v>
      </c>
      <c r="EC156" t="s">
        <v>299</v>
      </c>
      <c r="ED156" t="s">
        <v>299</v>
      </c>
      <c r="EE156" t="s">
        <v>325</v>
      </c>
      <c r="EF156" t="s">
        <v>299</v>
      </c>
      <c r="EH156" t="s">
        <v>326</v>
      </c>
      <c r="EK156" t="s">
        <v>299</v>
      </c>
    </row>
    <row r="157" spans="1:241">
      <c r="A157">
        <v>29360980</v>
      </c>
      <c r="B157">
        <v>11908360</v>
      </c>
      <c r="C157" t="s">
        <v>571</v>
      </c>
      <c r="D157" t="s">
        <v>783</v>
      </c>
      <c r="E157" t="s">
        <v>572</v>
      </c>
      <c r="F157" s="1">
        <v>43076</v>
      </c>
      <c r="H157" t="s">
        <v>296</v>
      </c>
      <c r="I157" t="s">
        <v>297</v>
      </c>
      <c r="J157" t="s">
        <v>298</v>
      </c>
      <c r="P157" t="s">
        <v>299</v>
      </c>
      <c r="Q157" t="str">
        <f>"КАЗАХСТАН, ТУРКЕСТАНСКАЯ ОБЛ., КАЗЫГУРТСКИЙ РАЙОН, Жанабазарский, Тилектес, 65"</f>
        <v>КАЗАХСТАН, ТУРКЕСТАНСКАЯ ОБЛ., КАЗЫГУРТСКИЙ РАЙОН, Жанабазарский, Тилектес, 65</v>
      </c>
      <c r="R157" t="str">
        <f>"ҚАЗАҚСТАН, ТҮРКІСТАН ОБЛ., ҚАЗЫҒҰРТ АУДАНЫ, Жанабазарский, Тилектес, 65"</f>
        <v>ҚАЗАҚСТАН, ТҮРКІСТАН ОБЛ., ҚАЗЫҒҰРТ АУДАНЫ, Жанабазарский, Тилектес, 65</v>
      </c>
      <c r="S157" t="str">
        <f>"Жанабазарский, Тилектес, 65"</f>
        <v>Жанабазарский, Тилектес, 65</v>
      </c>
      <c r="T157" t="str">
        <f>"Жанабазарский, Тилектес, 65"</f>
        <v>Жанабазарский, Тилектес, 65</v>
      </c>
      <c r="AB157" t="str">
        <f>"2024-10-14T00:00:00"</f>
        <v>2024-10-14T00:00:00</v>
      </c>
      <c r="AC157" t="str">
        <f>"26"</f>
        <v>26</v>
      </c>
      <c r="AD157" t="str">
        <f>"2024-09-01T11:59:13"</f>
        <v>2024-09-01T11:59:13</v>
      </c>
      <c r="AE157" t="str">
        <f>"2025-05-25T11:59:13"</f>
        <v>2025-05-25T11:59:13</v>
      </c>
      <c r="AF157" t="s">
        <v>436</v>
      </c>
      <c r="AH157" t="s">
        <v>362</v>
      </c>
      <c r="AJ157" t="s">
        <v>489</v>
      </c>
      <c r="AO157" t="s">
        <v>303</v>
      </c>
      <c r="AP157" t="s">
        <v>299</v>
      </c>
      <c r="AS157" t="s">
        <v>299</v>
      </c>
      <c r="AV157" t="s">
        <v>305</v>
      </c>
      <c r="AW157">
        <v>2</v>
      </c>
      <c r="AX157" t="s">
        <v>306</v>
      </c>
      <c r="AY157" t="s">
        <v>301</v>
      </c>
      <c r="BC157" t="s">
        <v>301</v>
      </c>
      <c r="BH157" t="s">
        <v>299</v>
      </c>
      <c r="BK157" t="s">
        <v>301</v>
      </c>
      <c r="BT157" t="s">
        <v>299</v>
      </c>
      <c r="BU157" t="s">
        <v>309</v>
      </c>
      <c r="BV157" t="s">
        <v>310</v>
      </c>
      <c r="BW157" t="s">
        <v>412</v>
      </c>
      <c r="BY157" t="s">
        <v>490</v>
      </c>
      <c r="BZ157" t="s">
        <v>301</v>
      </c>
      <c r="CD157" t="s">
        <v>316</v>
      </c>
      <c r="CF157" t="s">
        <v>299</v>
      </c>
      <c r="CK157" t="s">
        <v>780</v>
      </c>
      <c r="CL157" t="s">
        <v>491</v>
      </c>
      <c r="CM157" t="s">
        <v>318</v>
      </c>
      <c r="CN157" t="s">
        <v>301</v>
      </c>
      <c r="CP157" t="s">
        <v>406</v>
      </c>
      <c r="CU157" t="s">
        <v>299</v>
      </c>
      <c r="CY157" t="s">
        <v>323</v>
      </c>
      <c r="DA157" t="s">
        <v>299</v>
      </c>
      <c r="DB157" t="s">
        <v>299</v>
      </c>
      <c r="DC157" t="s">
        <v>299</v>
      </c>
      <c r="DD157" t="s">
        <v>299</v>
      </c>
      <c r="DS157" t="s">
        <v>299</v>
      </c>
      <c r="DV157" t="s">
        <v>299</v>
      </c>
      <c r="DW157" t="s">
        <v>324</v>
      </c>
      <c r="EC157" t="s">
        <v>299</v>
      </c>
      <c r="ED157" t="s">
        <v>299</v>
      </c>
      <c r="EE157" t="s">
        <v>325</v>
      </c>
      <c r="EF157" t="s">
        <v>299</v>
      </c>
      <c r="EH157" t="s">
        <v>326</v>
      </c>
      <c r="EK157" t="s">
        <v>304</v>
      </c>
    </row>
    <row r="158" spans="1:241">
      <c r="A158">
        <v>29700577</v>
      </c>
      <c r="B158">
        <v>5673818</v>
      </c>
      <c r="C158" t="s">
        <v>444</v>
      </c>
      <c r="D158" t="s">
        <v>784</v>
      </c>
      <c r="E158" t="s">
        <v>416</v>
      </c>
      <c r="F158" s="1">
        <v>40646</v>
      </c>
      <c r="H158" t="s">
        <v>296</v>
      </c>
      <c r="I158" t="s">
        <v>297</v>
      </c>
      <c r="J158" t="s">
        <v>298</v>
      </c>
      <c r="P158" t="s">
        <v>299</v>
      </c>
      <c r="Q158" t="str">
        <f>"КАЗАХСТАН, ТУРКЕСТАНСКАЯ ОБЛ., КАЗЫГУРТСКИЙ РАЙОН, Жанабазарский, Тилектес, 55"</f>
        <v>КАЗАХСТАН, ТУРКЕСТАНСКАЯ ОБЛ., КАЗЫГУРТСКИЙ РАЙОН, Жанабазарский, Тилектес, 55</v>
      </c>
      <c r="R158" t="str">
        <f>"ҚАЗАҚСТАН, ТҮРКІСТАН ОБЛ., ҚАЗЫҒҰРТ АУДАНЫ, Жанабазарский, Тилектес, 55"</f>
        <v>ҚАЗАҚСТАН, ТҮРКІСТАН ОБЛ., ҚАЗЫҒҰРТ АУДАНЫ, Жанабазарский, Тилектес, 55</v>
      </c>
      <c r="S158" t="str">
        <f>"Жанабазарский, Тилектес, 55"</f>
        <v>Жанабазарский, Тилектес, 55</v>
      </c>
      <c r="T158" t="str">
        <f>"Жанабазарский, Тилектес, 55"</f>
        <v>Жанабазарский, Тилектес, 55</v>
      </c>
      <c r="AB158" t="str">
        <f>"2025-01-17T00:00:00"</f>
        <v>2025-01-17T00:00:00</v>
      </c>
      <c r="AC158" t="str">
        <f>"2"</f>
        <v>2</v>
      </c>
      <c r="AD158" t="str">
        <f>"2024-09-01T13:48:56"</f>
        <v>2024-09-01T13:48:56</v>
      </c>
      <c r="AE158" t="str">
        <f>"2025-05-25T13:48:56"</f>
        <v>2025-05-25T13:48:56</v>
      </c>
      <c r="AF158" t="s">
        <v>436</v>
      </c>
      <c r="AG158" t="str">
        <f>"akmet@mail.ru"</f>
        <v>akmet@mail.ru</v>
      </c>
      <c r="AH158" t="s">
        <v>301</v>
      </c>
      <c r="AJ158" t="s">
        <v>302</v>
      </c>
      <c r="AO158" t="s">
        <v>303</v>
      </c>
      <c r="AS158" t="s">
        <v>299</v>
      </c>
      <c r="AV158" t="s">
        <v>305</v>
      </c>
      <c r="AW158">
        <v>1</v>
      </c>
      <c r="AX158" t="s">
        <v>306</v>
      </c>
      <c r="AY158" t="s">
        <v>301</v>
      </c>
      <c r="BC158" t="s">
        <v>301</v>
      </c>
      <c r="BH158" t="s">
        <v>299</v>
      </c>
      <c r="BK158" t="s">
        <v>301</v>
      </c>
      <c r="BT158" t="s">
        <v>299</v>
      </c>
      <c r="BU158" t="s">
        <v>309</v>
      </c>
      <c r="BV158" t="s">
        <v>310</v>
      </c>
      <c r="BX158" t="s">
        <v>312</v>
      </c>
      <c r="BY158" t="s">
        <v>331</v>
      </c>
      <c r="BZ158" t="s">
        <v>301</v>
      </c>
      <c r="CA158" t="s">
        <v>314</v>
      </c>
      <c r="CB158">
        <v>4</v>
      </c>
      <c r="CD158" t="s">
        <v>315</v>
      </c>
      <c r="CE158" t="s">
        <v>316</v>
      </c>
      <c r="CF158" t="s">
        <v>304</v>
      </c>
      <c r="CL158" t="s">
        <v>518</v>
      </c>
      <c r="CN158" t="s">
        <v>301</v>
      </c>
      <c r="CP158" t="s">
        <v>319</v>
      </c>
      <c r="CQ158" t="s">
        <v>320</v>
      </c>
      <c r="CR158" t="s">
        <v>321</v>
      </c>
      <c r="CS158" t="s">
        <v>301</v>
      </c>
      <c r="CT158" t="s">
        <v>785</v>
      </c>
      <c r="CU158" t="s">
        <v>299</v>
      </c>
      <c r="CY158" t="s">
        <v>323</v>
      </c>
      <c r="DA158" t="s">
        <v>299</v>
      </c>
      <c r="DB158" t="s">
        <v>299</v>
      </c>
      <c r="DC158" t="s">
        <v>299</v>
      </c>
      <c r="DD158" t="s">
        <v>299</v>
      </c>
      <c r="DS158" t="s">
        <v>299</v>
      </c>
      <c r="DV158" t="s">
        <v>299</v>
      </c>
      <c r="DW158" t="s">
        <v>324</v>
      </c>
      <c r="EC158" t="s">
        <v>299</v>
      </c>
      <c r="ED158" t="s">
        <v>299</v>
      </c>
      <c r="EE158" t="s">
        <v>325</v>
      </c>
      <c r="EF158" t="s">
        <v>299</v>
      </c>
      <c r="EH158" t="s">
        <v>326</v>
      </c>
      <c r="EK158" t="s">
        <v>304</v>
      </c>
    </row>
    <row r="159" spans="1:241">
      <c r="A159">
        <v>30566575</v>
      </c>
      <c r="B159">
        <v>9839700</v>
      </c>
      <c r="C159" t="s">
        <v>786</v>
      </c>
      <c r="D159" t="s">
        <v>787</v>
      </c>
      <c r="E159" t="s">
        <v>788</v>
      </c>
      <c r="F159" s="1">
        <v>43550</v>
      </c>
      <c r="H159" t="s">
        <v>296</v>
      </c>
      <c r="I159" t="s">
        <v>297</v>
      </c>
      <c r="J159" t="s">
        <v>298</v>
      </c>
      <c r="P159" t="s">
        <v>299</v>
      </c>
      <c r="Q159" t="str">
        <f>"КАЗАХСТАН, ТУРКЕСТАНСКАЯ ОБЛ., КАЗЫГУРТСКИЙ РАЙОН, Жанабазарский, Тилектес, 1"</f>
        <v>КАЗАХСТАН, ТУРКЕСТАНСКАЯ ОБЛ., КАЗЫГУРТСКИЙ РАЙОН, Жанабазарский, Тилектес, 1</v>
      </c>
      <c r="R159" t="str">
        <f>"ҚАЗАҚСТАН, ТҮРКІСТАН ОБЛ., ҚАЗЫҒҰРТ АУДАНЫ, Жанабазарский, Тилектес, 1"</f>
        <v>ҚАЗАҚСТАН, ТҮРКІСТАН ОБЛ., ҚАЗЫҒҰРТ АУДАНЫ, Жанабазарский, Тилектес, 1</v>
      </c>
      <c r="S159" t="str">
        <f>"Жанабазарский, Тилектес, 1"</f>
        <v>Жанабазарский, Тилектес, 1</v>
      </c>
      <c r="T159" t="str">
        <f>"Жанабазарский, Тилектес, 1"</f>
        <v>Жанабазарский, Тилектес, 1</v>
      </c>
      <c r="AB159" t="str">
        <f>"2025-08-21T00:00:00"</f>
        <v>2025-08-21T00:00:00</v>
      </c>
      <c r="AC159" t="str">
        <f>"37"</f>
        <v>37</v>
      </c>
      <c r="AD159" t="str">
        <f>"2025-09-01T12:59:37"</f>
        <v>2025-09-01T12:59:37</v>
      </c>
      <c r="AE159" t="str">
        <f>"2026-05-25T12:59:37"</f>
        <v>2026-05-25T12:59:37</v>
      </c>
      <c r="AF159" t="s">
        <v>436</v>
      </c>
      <c r="AH159" t="s">
        <v>437</v>
      </c>
      <c r="AJ159" t="s">
        <v>673</v>
      </c>
      <c r="AO159" t="s">
        <v>303</v>
      </c>
      <c r="AP159" t="s">
        <v>299</v>
      </c>
      <c r="AS159" t="s">
        <v>299</v>
      </c>
      <c r="AV159" t="s">
        <v>305</v>
      </c>
      <c r="AW159">
        <v>2</v>
      </c>
      <c r="AX159" t="s">
        <v>306</v>
      </c>
      <c r="AY159" t="s">
        <v>301</v>
      </c>
      <c r="BC159" t="s">
        <v>301</v>
      </c>
      <c r="BH159" t="s">
        <v>299</v>
      </c>
      <c r="BK159" t="s">
        <v>301</v>
      </c>
      <c r="BT159" t="s">
        <v>299</v>
      </c>
      <c r="BU159" t="s">
        <v>309</v>
      </c>
      <c r="BV159" t="s">
        <v>310</v>
      </c>
      <c r="BW159" t="s">
        <v>412</v>
      </c>
      <c r="BY159" t="s">
        <v>490</v>
      </c>
      <c r="BZ159" t="s">
        <v>301</v>
      </c>
      <c r="CD159" t="s">
        <v>316</v>
      </c>
      <c r="CF159" t="s">
        <v>299</v>
      </c>
      <c r="CK159" s="2">
        <v>45566</v>
      </c>
      <c r="CL159" t="s">
        <v>518</v>
      </c>
      <c r="CN159" t="s">
        <v>301</v>
      </c>
      <c r="CP159" t="s">
        <v>406</v>
      </c>
      <c r="CU159" t="s">
        <v>299</v>
      </c>
      <c r="CY159" t="s">
        <v>323</v>
      </c>
      <c r="DA159" t="s">
        <v>299</v>
      </c>
      <c r="DB159" t="s">
        <v>299</v>
      </c>
      <c r="DC159" t="s">
        <v>299</v>
      </c>
      <c r="DD159" t="s">
        <v>299</v>
      </c>
      <c r="DS159" t="s">
        <v>299</v>
      </c>
      <c r="DV159" t="s">
        <v>299</v>
      </c>
      <c r="DW159" t="s">
        <v>324</v>
      </c>
      <c r="EC159" t="s">
        <v>299</v>
      </c>
      <c r="ED159" t="s">
        <v>299</v>
      </c>
      <c r="EE159" t="s">
        <v>325</v>
      </c>
      <c r="EF159" t="s">
        <v>299</v>
      </c>
      <c r="EH159" t="s">
        <v>326</v>
      </c>
      <c r="EK159" t="s">
        <v>299</v>
      </c>
    </row>
    <row r="160" spans="1:241">
      <c r="A160">
        <v>30693796</v>
      </c>
      <c r="B160">
        <v>11374127</v>
      </c>
      <c r="C160" t="s">
        <v>771</v>
      </c>
      <c r="D160" t="s">
        <v>789</v>
      </c>
      <c r="E160" t="s">
        <v>775</v>
      </c>
      <c r="F160" s="1">
        <v>43826</v>
      </c>
      <c r="H160" t="s">
        <v>296</v>
      </c>
      <c r="I160" t="s">
        <v>297</v>
      </c>
      <c r="J160" t="s">
        <v>298</v>
      </c>
      <c r="P160" t="s">
        <v>299</v>
      </c>
      <c r="Q160" t="str">
        <f t="shared" ref="Q160:T163" si="5">"-"</f>
        <v>-</v>
      </c>
      <c r="R160" t="str">
        <f t="shared" si="5"/>
        <v>-</v>
      </c>
      <c r="S160" t="str">
        <f t="shared" si="5"/>
        <v>-</v>
      </c>
      <c r="T160" t="str">
        <f t="shared" si="5"/>
        <v>-</v>
      </c>
      <c r="AB160" t="str">
        <f>"2025-08-21T00:00:00"</f>
        <v>2025-08-21T00:00:00</v>
      </c>
      <c r="AC160" t="str">
        <f>"37"</f>
        <v>37</v>
      </c>
      <c r="AF160" t="s">
        <v>436</v>
      </c>
      <c r="AH160" t="s">
        <v>437</v>
      </c>
      <c r="AJ160" t="s">
        <v>673</v>
      </c>
      <c r="AO160" t="s">
        <v>303</v>
      </c>
      <c r="AP160" t="s">
        <v>299</v>
      </c>
      <c r="AS160" t="s">
        <v>299</v>
      </c>
      <c r="AV160" t="s">
        <v>305</v>
      </c>
      <c r="AW160">
        <v>2</v>
      </c>
      <c r="AX160" t="s">
        <v>306</v>
      </c>
      <c r="AY160" t="s">
        <v>301</v>
      </c>
      <c r="BC160" t="s">
        <v>301</v>
      </c>
      <c r="BH160" t="s">
        <v>299</v>
      </c>
      <c r="BK160" t="s">
        <v>301</v>
      </c>
      <c r="BT160" t="s">
        <v>299</v>
      </c>
      <c r="BU160" t="s">
        <v>309</v>
      </c>
      <c r="BV160" t="s">
        <v>310</v>
      </c>
      <c r="BW160" t="s">
        <v>412</v>
      </c>
      <c r="BY160" t="s">
        <v>490</v>
      </c>
      <c r="BZ160" t="s">
        <v>301</v>
      </c>
      <c r="CD160" t="s">
        <v>316</v>
      </c>
      <c r="CF160" t="s">
        <v>299</v>
      </c>
      <c r="CK160" s="2">
        <v>45566</v>
      </c>
      <c r="CL160" t="s">
        <v>518</v>
      </c>
      <c r="CN160" t="s">
        <v>301</v>
      </c>
      <c r="CP160" t="s">
        <v>406</v>
      </c>
      <c r="CU160" t="s">
        <v>299</v>
      </c>
      <c r="CY160" t="s">
        <v>323</v>
      </c>
      <c r="DA160" t="s">
        <v>299</v>
      </c>
      <c r="DB160" t="s">
        <v>299</v>
      </c>
      <c r="DC160" t="s">
        <v>299</v>
      </c>
      <c r="DD160" t="s">
        <v>299</v>
      </c>
      <c r="DS160" t="s">
        <v>299</v>
      </c>
      <c r="DV160" t="s">
        <v>299</v>
      </c>
      <c r="DW160" t="s">
        <v>324</v>
      </c>
      <c r="EC160" t="s">
        <v>299</v>
      </c>
      <c r="ED160" t="s">
        <v>299</v>
      </c>
      <c r="EE160" t="s">
        <v>325</v>
      </c>
      <c r="EF160" t="s">
        <v>299</v>
      </c>
      <c r="EH160" t="s">
        <v>326</v>
      </c>
      <c r="EK160" t="s">
        <v>304</v>
      </c>
    </row>
    <row r="161" spans="1:141">
      <c r="A161">
        <v>30695142</v>
      </c>
      <c r="B161">
        <v>12011630</v>
      </c>
      <c r="C161" t="s">
        <v>790</v>
      </c>
      <c r="D161" t="s">
        <v>791</v>
      </c>
      <c r="E161" t="s">
        <v>792</v>
      </c>
      <c r="F161" s="1">
        <v>43737</v>
      </c>
      <c r="H161" t="s">
        <v>296</v>
      </c>
      <c r="I161" t="s">
        <v>297</v>
      </c>
      <c r="J161" t="s">
        <v>298</v>
      </c>
      <c r="P161" t="s">
        <v>299</v>
      </c>
      <c r="Q161" t="str">
        <f t="shared" si="5"/>
        <v>-</v>
      </c>
      <c r="R161" t="str">
        <f t="shared" si="5"/>
        <v>-</v>
      </c>
      <c r="S161" t="str">
        <f t="shared" si="5"/>
        <v>-</v>
      </c>
      <c r="T161" t="str">
        <f t="shared" si="5"/>
        <v>-</v>
      </c>
      <c r="AB161" t="str">
        <f>"2025-08-21T00:00:00"</f>
        <v>2025-08-21T00:00:00</v>
      </c>
      <c r="AC161" t="str">
        <f>"37"</f>
        <v>37</v>
      </c>
      <c r="AF161" t="s">
        <v>436</v>
      </c>
      <c r="AH161" t="s">
        <v>437</v>
      </c>
      <c r="AJ161" t="s">
        <v>673</v>
      </c>
      <c r="AO161" t="s">
        <v>303</v>
      </c>
      <c r="AP161" t="s">
        <v>299</v>
      </c>
      <c r="AS161" t="s">
        <v>299</v>
      </c>
      <c r="AV161" t="s">
        <v>305</v>
      </c>
      <c r="AW161">
        <v>2</v>
      </c>
      <c r="AX161" t="s">
        <v>306</v>
      </c>
      <c r="AY161" t="s">
        <v>301</v>
      </c>
      <c r="BC161" t="s">
        <v>301</v>
      </c>
      <c r="BH161" t="s">
        <v>299</v>
      </c>
      <c r="BK161" t="s">
        <v>301</v>
      </c>
      <c r="BT161" t="s">
        <v>299</v>
      </c>
      <c r="BU161" t="s">
        <v>309</v>
      </c>
      <c r="BV161" t="s">
        <v>310</v>
      </c>
      <c r="BW161" t="s">
        <v>412</v>
      </c>
      <c r="BY161" t="s">
        <v>490</v>
      </c>
      <c r="BZ161" t="s">
        <v>301</v>
      </c>
      <c r="CD161" t="s">
        <v>316</v>
      </c>
      <c r="CF161" t="s">
        <v>299</v>
      </c>
      <c r="CK161" s="2">
        <v>45566</v>
      </c>
      <c r="CL161" t="s">
        <v>518</v>
      </c>
      <c r="CN161" t="s">
        <v>301</v>
      </c>
      <c r="CP161" t="s">
        <v>406</v>
      </c>
      <c r="CU161" t="s">
        <v>299</v>
      </c>
      <c r="CY161" t="s">
        <v>323</v>
      </c>
      <c r="DA161" t="s">
        <v>299</v>
      </c>
      <c r="DB161" t="s">
        <v>299</v>
      </c>
      <c r="DC161" t="s">
        <v>299</v>
      </c>
      <c r="DD161" t="s">
        <v>299</v>
      </c>
      <c r="DS161" t="s">
        <v>299</v>
      </c>
      <c r="DV161" t="s">
        <v>299</v>
      </c>
      <c r="DW161" t="s">
        <v>324</v>
      </c>
      <c r="EC161" t="s">
        <v>299</v>
      </c>
      <c r="ED161" t="s">
        <v>299</v>
      </c>
      <c r="EE161" t="s">
        <v>325</v>
      </c>
      <c r="EF161" t="s">
        <v>299</v>
      </c>
      <c r="EH161" t="s">
        <v>326</v>
      </c>
      <c r="EK161" t="s">
        <v>299</v>
      </c>
    </row>
    <row r="162" spans="1:141">
      <c r="A162">
        <v>30829930</v>
      </c>
      <c r="B162">
        <v>11701146</v>
      </c>
      <c r="C162" t="s">
        <v>596</v>
      </c>
      <c r="D162" t="s">
        <v>793</v>
      </c>
      <c r="E162" t="s">
        <v>598</v>
      </c>
      <c r="F162" s="1">
        <v>44097</v>
      </c>
      <c r="H162" t="s">
        <v>341</v>
      </c>
      <c r="I162" t="s">
        <v>297</v>
      </c>
      <c r="J162" t="s">
        <v>298</v>
      </c>
      <c r="P162" t="s">
        <v>299</v>
      </c>
      <c r="Q162" t="str">
        <f t="shared" si="5"/>
        <v>-</v>
      </c>
      <c r="R162" t="str">
        <f t="shared" si="5"/>
        <v>-</v>
      </c>
      <c r="S162" t="str">
        <f t="shared" si="5"/>
        <v>-</v>
      </c>
      <c r="T162" t="str">
        <f t="shared" si="5"/>
        <v>-</v>
      </c>
      <c r="AB162" t="str">
        <f t="shared" ref="AB162:AB171" si="6">"2025-08-20T00:00:00"</f>
        <v>2025-08-20T00:00:00</v>
      </c>
      <c r="AC162" t="str">
        <f t="shared" ref="AC162:AC171" si="7">"36"</f>
        <v>36</v>
      </c>
      <c r="AF162" t="s">
        <v>436</v>
      </c>
      <c r="AH162" t="s">
        <v>301</v>
      </c>
      <c r="AJ162" t="s">
        <v>722</v>
      </c>
      <c r="AO162" t="s">
        <v>303</v>
      </c>
      <c r="AP162" t="s">
        <v>299</v>
      </c>
      <c r="AS162" t="s">
        <v>299</v>
      </c>
      <c r="AV162" t="s">
        <v>305</v>
      </c>
      <c r="AW162">
        <v>1</v>
      </c>
      <c r="AX162" t="s">
        <v>306</v>
      </c>
      <c r="AY162" t="s">
        <v>301</v>
      </c>
      <c r="BC162" t="s">
        <v>301</v>
      </c>
      <c r="BH162" t="s">
        <v>299</v>
      </c>
      <c r="BK162" t="s">
        <v>301</v>
      </c>
      <c r="BT162" t="s">
        <v>299</v>
      </c>
      <c r="BU162" t="s">
        <v>309</v>
      </c>
      <c r="BV162" t="s">
        <v>310</v>
      </c>
      <c r="BX162" t="s">
        <v>312</v>
      </c>
      <c r="BY162" t="s">
        <v>490</v>
      </c>
      <c r="BZ162" t="s">
        <v>301</v>
      </c>
      <c r="CD162" t="s">
        <v>316</v>
      </c>
      <c r="CL162" t="s">
        <v>518</v>
      </c>
      <c r="CN162" t="s">
        <v>301</v>
      </c>
      <c r="CP162" t="s">
        <v>406</v>
      </c>
      <c r="CU162" t="s">
        <v>299</v>
      </c>
      <c r="CY162" t="s">
        <v>323</v>
      </c>
      <c r="DA162" t="s">
        <v>299</v>
      </c>
      <c r="DB162" t="s">
        <v>299</v>
      </c>
      <c r="DC162" t="s">
        <v>299</v>
      </c>
      <c r="DD162" t="s">
        <v>299</v>
      </c>
      <c r="DS162" t="s">
        <v>299</v>
      </c>
      <c r="DV162" t="s">
        <v>299</v>
      </c>
      <c r="DW162" t="s">
        <v>324</v>
      </c>
      <c r="EC162" t="s">
        <v>299</v>
      </c>
      <c r="ED162" t="s">
        <v>299</v>
      </c>
      <c r="EE162" t="s">
        <v>325</v>
      </c>
      <c r="EF162" t="s">
        <v>299</v>
      </c>
      <c r="EH162" t="s">
        <v>326</v>
      </c>
      <c r="EK162" t="s">
        <v>304</v>
      </c>
    </row>
    <row r="163" spans="1:141">
      <c r="A163">
        <v>30830197</v>
      </c>
      <c r="B163">
        <v>12692289</v>
      </c>
      <c r="C163" t="s">
        <v>450</v>
      </c>
      <c r="D163" t="s">
        <v>794</v>
      </c>
      <c r="E163" t="s">
        <v>452</v>
      </c>
      <c r="F163" s="1">
        <v>43966</v>
      </c>
      <c r="H163" t="s">
        <v>296</v>
      </c>
      <c r="I163" t="s">
        <v>297</v>
      </c>
      <c r="J163" t="s">
        <v>298</v>
      </c>
      <c r="P163" t="s">
        <v>299</v>
      </c>
      <c r="Q163" t="str">
        <f t="shared" si="5"/>
        <v>-</v>
      </c>
      <c r="R163" t="str">
        <f t="shared" si="5"/>
        <v>-</v>
      </c>
      <c r="S163" t="str">
        <f t="shared" si="5"/>
        <v>-</v>
      </c>
      <c r="T163" t="str">
        <f t="shared" si="5"/>
        <v>-</v>
      </c>
      <c r="AB163" t="str">
        <f t="shared" si="6"/>
        <v>2025-08-20T00:00:00</v>
      </c>
      <c r="AC163" t="str">
        <f t="shared" si="7"/>
        <v>36</v>
      </c>
      <c r="AF163" t="s">
        <v>436</v>
      </c>
      <c r="AH163" t="s">
        <v>301</v>
      </c>
      <c r="AJ163" t="s">
        <v>722</v>
      </c>
      <c r="AO163" t="s">
        <v>303</v>
      </c>
      <c r="AP163" t="s">
        <v>299</v>
      </c>
      <c r="AS163" t="s">
        <v>299</v>
      </c>
      <c r="AV163" t="s">
        <v>305</v>
      </c>
      <c r="AW163">
        <v>1</v>
      </c>
      <c r="AX163" t="s">
        <v>306</v>
      </c>
      <c r="AY163" t="s">
        <v>301</v>
      </c>
      <c r="BC163" t="s">
        <v>301</v>
      </c>
      <c r="BH163" t="s">
        <v>299</v>
      </c>
      <c r="BK163" t="s">
        <v>301</v>
      </c>
      <c r="BT163" t="s">
        <v>299</v>
      </c>
      <c r="BU163" t="s">
        <v>309</v>
      </c>
      <c r="BV163" t="s">
        <v>310</v>
      </c>
      <c r="BX163" t="s">
        <v>312</v>
      </c>
      <c r="BY163" t="s">
        <v>490</v>
      </c>
      <c r="BZ163" t="s">
        <v>301</v>
      </c>
      <c r="CD163" t="s">
        <v>316</v>
      </c>
      <c r="CL163" t="s">
        <v>518</v>
      </c>
      <c r="CN163" t="s">
        <v>301</v>
      </c>
      <c r="CP163" t="s">
        <v>406</v>
      </c>
      <c r="CU163" t="s">
        <v>299</v>
      </c>
      <c r="CY163" t="s">
        <v>323</v>
      </c>
      <c r="DA163" t="s">
        <v>299</v>
      </c>
      <c r="DB163" t="s">
        <v>299</v>
      </c>
      <c r="DC163" t="s">
        <v>299</v>
      </c>
      <c r="DD163" t="s">
        <v>299</v>
      </c>
      <c r="DS163" t="s">
        <v>299</v>
      </c>
      <c r="DV163" t="s">
        <v>299</v>
      </c>
      <c r="DW163" t="s">
        <v>324</v>
      </c>
      <c r="EC163" t="s">
        <v>299</v>
      </c>
      <c r="ED163" t="s">
        <v>299</v>
      </c>
      <c r="EE163" t="s">
        <v>325</v>
      </c>
      <c r="EF163" t="s">
        <v>299</v>
      </c>
      <c r="EH163" t="s">
        <v>326</v>
      </c>
      <c r="EK163" t="s">
        <v>299</v>
      </c>
    </row>
    <row r="164" spans="1:141">
      <c r="A164">
        <v>30830489</v>
      </c>
      <c r="B164">
        <v>11707384</v>
      </c>
      <c r="C164" t="s">
        <v>344</v>
      </c>
      <c r="D164" t="s">
        <v>498</v>
      </c>
      <c r="E164" t="s">
        <v>482</v>
      </c>
      <c r="F164" s="1">
        <v>43972</v>
      </c>
      <c r="H164" t="s">
        <v>296</v>
      </c>
      <c r="I164" t="s">
        <v>297</v>
      </c>
      <c r="J164" t="s">
        <v>298</v>
      </c>
      <c r="P164" t="s">
        <v>299</v>
      </c>
      <c r="Q164" t="str">
        <f>"КАЗАХСТАН, ТУРКЕСТАНСКАЯ ОБЛ., КАЗЫГУРТСКИЙ РАЙОН, Жанабазарский, Тилектес, 42"</f>
        <v>КАЗАХСТАН, ТУРКЕСТАНСКАЯ ОБЛ., КАЗЫГУРТСКИЙ РАЙОН, Жанабазарский, Тилектес, 42</v>
      </c>
      <c r="R164" t="str">
        <f>"ҚАЗАҚСТАН, ТҮРКІСТАН ОБЛ., ҚАЗЫҒҰРТ АУДАНЫ, Жанабазарский, Тилектес, 42"</f>
        <v>ҚАЗАҚСТАН, ТҮРКІСТАН ОБЛ., ҚАЗЫҒҰРТ АУДАНЫ, Жанабазарский, Тилектес, 42</v>
      </c>
      <c r="S164" t="str">
        <f>"Жанабазарский, Тилектес, 42"</f>
        <v>Жанабазарский, Тилектес, 42</v>
      </c>
      <c r="T164" t="str">
        <f>"Жанабазарский, Тилектес, 42"</f>
        <v>Жанабазарский, Тилектес, 42</v>
      </c>
      <c r="AB164" t="str">
        <f t="shared" si="6"/>
        <v>2025-08-20T00:00:00</v>
      </c>
      <c r="AC164" t="str">
        <f t="shared" si="7"/>
        <v>36</v>
      </c>
      <c r="AF164" t="s">
        <v>436</v>
      </c>
      <c r="AH164" t="s">
        <v>301</v>
      </c>
      <c r="AJ164" t="s">
        <v>722</v>
      </c>
      <c r="AO164" t="s">
        <v>303</v>
      </c>
      <c r="AP164" t="s">
        <v>299</v>
      </c>
      <c r="AS164" t="s">
        <v>299</v>
      </c>
      <c r="AV164" t="s">
        <v>305</v>
      </c>
      <c r="AW164">
        <v>1</v>
      </c>
      <c r="AX164" t="s">
        <v>306</v>
      </c>
      <c r="AY164" t="s">
        <v>301</v>
      </c>
      <c r="BC164" t="s">
        <v>301</v>
      </c>
      <c r="BH164" t="s">
        <v>299</v>
      </c>
      <c r="BK164" t="s">
        <v>301</v>
      </c>
      <c r="BT164" t="s">
        <v>299</v>
      </c>
      <c r="BU164" t="s">
        <v>309</v>
      </c>
      <c r="BV164" t="s">
        <v>310</v>
      </c>
      <c r="BX164" t="s">
        <v>312</v>
      </c>
      <c r="BY164" t="s">
        <v>490</v>
      </c>
      <c r="BZ164" t="s">
        <v>301</v>
      </c>
      <c r="CD164" t="s">
        <v>316</v>
      </c>
      <c r="CL164" t="s">
        <v>518</v>
      </c>
      <c r="CN164" t="s">
        <v>301</v>
      </c>
      <c r="CP164" t="s">
        <v>406</v>
      </c>
      <c r="CU164" t="s">
        <v>299</v>
      </c>
      <c r="CY164" t="s">
        <v>323</v>
      </c>
      <c r="DA164" t="s">
        <v>299</v>
      </c>
      <c r="DB164" t="s">
        <v>299</v>
      </c>
      <c r="DC164" t="s">
        <v>299</v>
      </c>
      <c r="DD164" t="s">
        <v>299</v>
      </c>
      <c r="DS164" t="s">
        <v>299</v>
      </c>
      <c r="DV164" t="s">
        <v>299</v>
      </c>
      <c r="DW164" t="s">
        <v>324</v>
      </c>
      <c r="EC164" t="s">
        <v>299</v>
      </c>
      <c r="ED164" t="s">
        <v>299</v>
      </c>
      <c r="EE164" t="s">
        <v>325</v>
      </c>
      <c r="EF164" t="s">
        <v>299</v>
      </c>
      <c r="EH164" t="s">
        <v>326</v>
      </c>
      <c r="EK164" t="s">
        <v>304</v>
      </c>
    </row>
    <row r="165" spans="1:141">
      <c r="A165">
        <v>30830654</v>
      </c>
      <c r="B165">
        <v>11287844</v>
      </c>
      <c r="C165" t="s">
        <v>600</v>
      </c>
      <c r="D165" t="s">
        <v>789</v>
      </c>
      <c r="E165" t="s">
        <v>795</v>
      </c>
      <c r="F165" s="1">
        <v>43969</v>
      </c>
      <c r="H165" t="s">
        <v>296</v>
      </c>
      <c r="I165" t="s">
        <v>297</v>
      </c>
      <c r="J165" t="s">
        <v>298</v>
      </c>
      <c r="P165" t="s">
        <v>299</v>
      </c>
      <c r="Q165" t="str">
        <f>"-"</f>
        <v>-</v>
      </c>
      <c r="R165" t="str">
        <f>"-"</f>
        <v>-</v>
      </c>
      <c r="S165" t="str">
        <f>"-"</f>
        <v>-</v>
      </c>
      <c r="T165" t="str">
        <f>"-"</f>
        <v>-</v>
      </c>
      <c r="AB165" t="str">
        <f t="shared" si="6"/>
        <v>2025-08-20T00:00:00</v>
      </c>
      <c r="AC165" t="str">
        <f t="shared" si="7"/>
        <v>36</v>
      </c>
      <c r="AF165" t="s">
        <v>436</v>
      </c>
      <c r="AH165" t="s">
        <v>301</v>
      </c>
      <c r="AJ165" t="s">
        <v>722</v>
      </c>
      <c r="AO165" t="s">
        <v>303</v>
      </c>
      <c r="AP165" t="s">
        <v>299</v>
      </c>
      <c r="AS165" t="s">
        <v>299</v>
      </c>
      <c r="AV165" t="s">
        <v>305</v>
      </c>
      <c r="AW165">
        <v>1</v>
      </c>
      <c r="AX165" t="s">
        <v>306</v>
      </c>
      <c r="AY165" t="s">
        <v>301</v>
      </c>
      <c r="BC165" t="s">
        <v>301</v>
      </c>
      <c r="BH165" t="s">
        <v>299</v>
      </c>
      <c r="BK165" t="s">
        <v>301</v>
      </c>
      <c r="BT165" t="s">
        <v>299</v>
      </c>
      <c r="BU165" t="s">
        <v>309</v>
      </c>
      <c r="BV165" t="s">
        <v>310</v>
      </c>
      <c r="BX165" t="s">
        <v>312</v>
      </c>
      <c r="BY165" t="s">
        <v>490</v>
      </c>
      <c r="BZ165" t="s">
        <v>301</v>
      </c>
      <c r="CD165" t="s">
        <v>316</v>
      </c>
      <c r="CL165" t="s">
        <v>518</v>
      </c>
      <c r="CN165" t="s">
        <v>301</v>
      </c>
      <c r="CP165" t="s">
        <v>406</v>
      </c>
      <c r="CU165" t="s">
        <v>299</v>
      </c>
      <c r="CY165" t="s">
        <v>323</v>
      </c>
      <c r="DA165" t="s">
        <v>299</v>
      </c>
      <c r="DB165" t="s">
        <v>299</v>
      </c>
      <c r="DC165" t="s">
        <v>299</v>
      </c>
      <c r="DD165" t="s">
        <v>299</v>
      </c>
      <c r="DS165" t="s">
        <v>299</v>
      </c>
      <c r="DV165" t="s">
        <v>299</v>
      </c>
      <c r="DW165" t="s">
        <v>324</v>
      </c>
      <c r="EC165" t="s">
        <v>299</v>
      </c>
      <c r="ED165" t="s">
        <v>299</v>
      </c>
      <c r="EE165" t="s">
        <v>325</v>
      </c>
      <c r="EF165" t="s">
        <v>299</v>
      </c>
      <c r="EH165" t="s">
        <v>326</v>
      </c>
      <c r="EK165" t="s">
        <v>299</v>
      </c>
    </row>
    <row r="166" spans="1:141">
      <c r="A166">
        <v>30831443</v>
      </c>
      <c r="B166">
        <v>11701294</v>
      </c>
      <c r="C166" t="s">
        <v>508</v>
      </c>
      <c r="D166" t="s">
        <v>796</v>
      </c>
      <c r="E166" t="s">
        <v>797</v>
      </c>
      <c r="F166" s="1">
        <v>43866</v>
      </c>
      <c r="H166" t="s">
        <v>296</v>
      </c>
      <c r="I166" t="s">
        <v>297</v>
      </c>
      <c r="J166" t="s">
        <v>298</v>
      </c>
      <c r="P166" t="s">
        <v>299</v>
      </c>
      <c r="Q166" t="str">
        <f>"КАЗАХСТАН, ТУРКЕСТАНСКАЯ ОБЛ., КАЗЫГУРТСКИЙ РАЙОН, Жанабазарский, Тилектес, 120А"</f>
        <v>КАЗАХСТАН, ТУРКЕСТАНСКАЯ ОБЛ., КАЗЫГУРТСКИЙ РАЙОН, Жанабазарский, Тилектес, 120А</v>
      </c>
      <c r="R166" t="str">
        <f>"ҚАЗАҚСТАН, ТҮРКІСТАН ОБЛ., ҚАЗЫҒҰРТ АУДАНЫ, Жанабазарский, Тилектес, 120А"</f>
        <v>ҚАЗАҚСТАН, ТҮРКІСТАН ОБЛ., ҚАЗЫҒҰРТ АУДАНЫ, Жанабазарский, Тилектес, 120А</v>
      </c>
      <c r="S166" t="str">
        <f>"Жанабазарский, Тилектес, 120А"</f>
        <v>Жанабазарский, Тилектес, 120А</v>
      </c>
      <c r="T166" t="str">
        <f>"Жанабазарский, Тилектес, 120А"</f>
        <v>Жанабазарский, Тилектес, 120А</v>
      </c>
      <c r="AB166" t="str">
        <f t="shared" si="6"/>
        <v>2025-08-20T00:00:00</v>
      </c>
      <c r="AC166" t="str">
        <f t="shared" si="7"/>
        <v>36</v>
      </c>
      <c r="AF166" t="s">
        <v>436</v>
      </c>
      <c r="AH166" t="s">
        <v>301</v>
      </c>
      <c r="AJ166" t="s">
        <v>722</v>
      </c>
      <c r="AO166" t="s">
        <v>303</v>
      </c>
      <c r="AP166" t="s">
        <v>299</v>
      </c>
      <c r="AS166" t="s">
        <v>299</v>
      </c>
      <c r="AV166" t="s">
        <v>305</v>
      </c>
      <c r="AW166">
        <v>1</v>
      </c>
      <c r="AX166" t="s">
        <v>306</v>
      </c>
      <c r="AY166" t="s">
        <v>301</v>
      </c>
      <c r="BC166" t="s">
        <v>301</v>
      </c>
      <c r="BH166" t="s">
        <v>299</v>
      </c>
      <c r="BK166" t="s">
        <v>301</v>
      </c>
      <c r="BT166" t="s">
        <v>299</v>
      </c>
      <c r="BU166" t="s">
        <v>309</v>
      </c>
      <c r="BV166" t="s">
        <v>310</v>
      </c>
      <c r="BX166" t="s">
        <v>312</v>
      </c>
      <c r="BY166" t="s">
        <v>490</v>
      </c>
      <c r="BZ166" t="s">
        <v>301</v>
      </c>
      <c r="CD166" t="s">
        <v>316</v>
      </c>
      <c r="CL166" t="s">
        <v>518</v>
      </c>
      <c r="CN166" t="s">
        <v>301</v>
      </c>
      <c r="CP166" t="s">
        <v>406</v>
      </c>
      <c r="CU166" t="s">
        <v>299</v>
      </c>
      <c r="CY166" t="s">
        <v>323</v>
      </c>
      <c r="DA166" t="s">
        <v>299</v>
      </c>
      <c r="DB166" t="s">
        <v>299</v>
      </c>
      <c r="DC166" t="s">
        <v>299</v>
      </c>
      <c r="DD166" t="s">
        <v>299</v>
      </c>
      <c r="DS166" t="s">
        <v>299</v>
      </c>
      <c r="DV166" t="s">
        <v>299</v>
      </c>
      <c r="DW166" t="s">
        <v>324</v>
      </c>
      <c r="EC166" t="s">
        <v>299</v>
      </c>
      <c r="ED166" t="s">
        <v>299</v>
      </c>
      <c r="EE166" t="s">
        <v>325</v>
      </c>
      <c r="EF166" t="s">
        <v>299</v>
      </c>
      <c r="EH166" t="s">
        <v>326</v>
      </c>
      <c r="EK166" t="s">
        <v>304</v>
      </c>
    </row>
    <row r="167" spans="1:141">
      <c r="A167">
        <v>30831950</v>
      </c>
      <c r="B167">
        <v>13018077</v>
      </c>
      <c r="C167" t="s">
        <v>418</v>
      </c>
      <c r="D167" t="s">
        <v>360</v>
      </c>
      <c r="E167" t="s">
        <v>622</v>
      </c>
      <c r="F167" s="1">
        <v>44134</v>
      </c>
      <c r="H167" t="s">
        <v>296</v>
      </c>
      <c r="I167" t="s">
        <v>297</v>
      </c>
      <c r="J167" t="s">
        <v>298</v>
      </c>
      <c r="P167" t="s">
        <v>299</v>
      </c>
      <c r="Q167" t="str">
        <f>"-"</f>
        <v>-</v>
      </c>
      <c r="R167" t="str">
        <f>"-"</f>
        <v>-</v>
      </c>
      <c r="S167" t="str">
        <f>"-"</f>
        <v>-</v>
      </c>
      <c r="T167" t="str">
        <f>"-"</f>
        <v>-</v>
      </c>
      <c r="AB167" t="str">
        <f t="shared" si="6"/>
        <v>2025-08-20T00:00:00</v>
      </c>
      <c r="AC167" t="str">
        <f t="shared" si="7"/>
        <v>36</v>
      </c>
      <c r="AF167" t="s">
        <v>436</v>
      </c>
      <c r="AH167" t="s">
        <v>301</v>
      </c>
      <c r="AJ167" t="s">
        <v>722</v>
      </c>
      <c r="AO167" t="s">
        <v>303</v>
      </c>
      <c r="AP167" t="s">
        <v>299</v>
      </c>
      <c r="AS167" t="s">
        <v>299</v>
      </c>
      <c r="AV167" t="s">
        <v>305</v>
      </c>
      <c r="AW167">
        <v>1</v>
      </c>
      <c r="AX167" t="s">
        <v>306</v>
      </c>
      <c r="AY167" t="s">
        <v>301</v>
      </c>
      <c r="BC167" t="s">
        <v>301</v>
      </c>
      <c r="BH167" t="s">
        <v>299</v>
      </c>
      <c r="BK167" t="s">
        <v>301</v>
      </c>
      <c r="BT167" t="s">
        <v>299</v>
      </c>
      <c r="BU167" t="s">
        <v>309</v>
      </c>
      <c r="BV167" t="s">
        <v>310</v>
      </c>
      <c r="BX167" t="s">
        <v>312</v>
      </c>
      <c r="BY167" t="s">
        <v>490</v>
      </c>
      <c r="BZ167" t="s">
        <v>301</v>
      </c>
      <c r="CD167" t="s">
        <v>316</v>
      </c>
      <c r="CL167" t="s">
        <v>518</v>
      </c>
      <c r="CN167" t="s">
        <v>301</v>
      </c>
      <c r="CP167" t="s">
        <v>406</v>
      </c>
      <c r="CU167" t="s">
        <v>299</v>
      </c>
      <c r="CY167" t="s">
        <v>323</v>
      </c>
      <c r="DA167" t="s">
        <v>299</v>
      </c>
      <c r="DB167" t="s">
        <v>299</v>
      </c>
      <c r="DC167" t="s">
        <v>299</v>
      </c>
      <c r="DD167" t="s">
        <v>299</v>
      </c>
      <c r="DS167" t="s">
        <v>299</v>
      </c>
      <c r="DV167" t="s">
        <v>299</v>
      </c>
      <c r="DW167" t="s">
        <v>324</v>
      </c>
      <c r="EC167" t="s">
        <v>299</v>
      </c>
      <c r="ED167" t="s">
        <v>299</v>
      </c>
      <c r="EE167" t="s">
        <v>325</v>
      </c>
      <c r="EF167" t="s">
        <v>299</v>
      </c>
      <c r="EH167" t="s">
        <v>326</v>
      </c>
      <c r="EK167" t="s">
        <v>304</v>
      </c>
    </row>
    <row r="168" spans="1:141">
      <c r="A168">
        <v>30832429</v>
      </c>
      <c r="B168">
        <v>10116517</v>
      </c>
      <c r="C168" t="s">
        <v>383</v>
      </c>
      <c r="D168" t="s">
        <v>715</v>
      </c>
      <c r="E168" t="s">
        <v>385</v>
      </c>
      <c r="F168" s="1">
        <v>43805</v>
      </c>
      <c r="H168" t="s">
        <v>341</v>
      </c>
      <c r="I168" t="s">
        <v>297</v>
      </c>
      <c r="J168" t="s">
        <v>298</v>
      </c>
      <c r="P168" t="s">
        <v>299</v>
      </c>
      <c r="Q168" t="str">
        <f>"КАЗАХСТАН, ТУРКЕСТАНСКАЯ ОБЛ., КАЗЫГУРТСКИЙ РАЙОН, Жанабазарский, Тилектес, 33"</f>
        <v>КАЗАХСТАН, ТУРКЕСТАНСКАЯ ОБЛ., КАЗЫГУРТСКИЙ РАЙОН, Жанабазарский, Тилектес, 33</v>
      </c>
      <c r="R168" t="str">
        <f>"ҚАЗАҚСТАН, ТҮРКІСТАН ОБЛ., ҚАЗЫҒҰРТ АУДАНЫ, Жанабазарский, Тилектес, 33"</f>
        <v>ҚАЗАҚСТАН, ТҮРКІСТАН ОБЛ., ҚАЗЫҒҰРТ АУДАНЫ, Жанабазарский, Тилектес, 33</v>
      </c>
      <c r="S168" t="str">
        <f>"Жанабазарский, Тилектес, 33"</f>
        <v>Жанабазарский, Тилектес, 33</v>
      </c>
      <c r="T168" t="str">
        <f>"Жанабазарский, Тилектес, 33"</f>
        <v>Жанабазарский, Тилектес, 33</v>
      </c>
      <c r="AB168" t="str">
        <f t="shared" si="6"/>
        <v>2025-08-20T00:00:00</v>
      </c>
      <c r="AC168" t="str">
        <f t="shared" si="7"/>
        <v>36</v>
      </c>
      <c r="AF168" t="s">
        <v>436</v>
      </c>
      <c r="AH168" t="s">
        <v>301</v>
      </c>
      <c r="AJ168" t="s">
        <v>722</v>
      </c>
      <c r="AO168" t="s">
        <v>303</v>
      </c>
      <c r="AP168" t="s">
        <v>299</v>
      </c>
      <c r="AS168" t="s">
        <v>299</v>
      </c>
      <c r="AV168" t="s">
        <v>305</v>
      </c>
      <c r="AW168">
        <v>1</v>
      </c>
      <c r="AX168" t="s">
        <v>306</v>
      </c>
      <c r="AY168" t="s">
        <v>301</v>
      </c>
      <c r="BC168" t="s">
        <v>301</v>
      </c>
      <c r="BH168" t="s">
        <v>299</v>
      </c>
      <c r="BK168" t="s">
        <v>301</v>
      </c>
      <c r="BT168" t="s">
        <v>299</v>
      </c>
      <c r="BU168" t="s">
        <v>309</v>
      </c>
      <c r="BV168" t="s">
        <v>310</v>
      </c>
      <c r="BX168" t="s">
        <v>312</v>
      </c>
      <c r="BY168" t="s">
        <v>490</v>
      </c>
      <c r="BZ168" t="s">
        <v>301</v>
      </c>
      <c r="CD168" t="s">
        <v>316</v>
      </c>
      <c r="CL168" t="s">
        <v>518</v>
      </c>
      <c r="CN168" t="s">
        <v>301</v>
      </c>
      <c r="CP168" t="s">
        <v>406</v>
      </c>
      <c r="CU168" t="s">
        <v>299</v>
      </c>
      <c r="CY168" t="s">
        <v>323</v>
      </c>
      <c r="DA168" t="s">
        <v>299</v>
      </c>
      <c r="DB168" t="s">
        <v>299</v>
      </c>
      <c r="DC168" t="s">
        <v>299</v>
      </c>
      <c r="DD168" t="s">
        <v>299</v>
      </c>
      <c r="DS168" t="s">
        <v>299</v>
      </c>
      <c r="DV168" t="s">
        <v>299</v>
      </c>
      <c r="DW168" t="s">
        <v>324</v>
      </c>
      <c r="EC168" t="s">
        <v>299</v>
      </c>
      <c r="ED168" t="s">
        <v>299</v>
      </c>
      <c r="EE168" t="s">
        <v>325</v>
      </c>
      <c r="EF168" t="s">
        <v>299</v>
      </c>
      <c r="EH168" t="s">
        <v>326</v>
      </c>
      <c r="EK168" t="s">
        <v>304</v>
      </c>
    </row>
    <row r="169" spans="1:141">
      <c r="A169">
        <v>30832605</v>
      </c>
      <c r="B169">
        <v>12689782</v>
      </c>
      <c r="C169" t="s">
        <v>771</v>
      </c>
      <c r="D169" t="s">
        <v>798</v>
      </c>
      <c r="E169" t="s">
        <v>799</v>
      </c>
      <c r="F169" s="1">
        <v>44056</v>
      </c>
      <c r="H169" t="s">
        <v>341</v>
      </c>
      <c r="I169" t="s">
        <v>297</v>
      </c>
      <c r="J169" t="s">
        <v>298</v>
      </c>
      <c r="P169" t="s">
        <v>299</v>
      </c>
      <c r="Q169" t="str">
        <f>"КАЗАХСТАН, ТУРКЕСТАНСКАЯ ОБЛ., КАЗЫГУРТСКИЙ РАЙОН, Жанабазарский, Тилектес, 79"</f>
        <v>КАЗАХСТАН, ТУРКЕСТАНСКАЯ ОБЛ., КАЗЫГУРТСКИЙ РАЙОН, Жанабазарский, Тилектес, 79</v>
      </c>
      <c r="R169" t="str">
        <f>"ҚАЗАҚСТАН, ТҮРКІСТАН ОБЛ., ҚАЗЫҒҰРТ АУДАНЫ, Жанабазарский, Тилектес, 79"</f>
        <v>ҚАЗАҚСТАН, ТҮРКІСТАН ОБЛ., ҚАЗЫҒҰРТ АУДАНЫ, Жанабазарский, Тилектес, 79</v>
      </c>
      <c r="S169" t="str">
        <f>"Жанабазарский, Тилектес, 79"</f>
        <v>Жанабазарский, Тилектес, 79</v>
      </c>
      <c r="T169" t="str">
        <f>"Жанабазарский, Тилектес, 79"</f>
        <v>Жанабазарский, Тилектес, 79</v>
      </c>
      <c r="AB169" t="str">
        <f t="shared" si="6"/>
        <v>2025-08-20T00:00:00</v>
      </c>
      <c r="AC169" t="str">
        <f t="shared" si="7"/>
        <v>36</v>
      </c>
      <c r="AF169" t="s">
        <v>436</v>
      </c>
      <c r="AH169" t="s">
        <v>301</v>
      </c>
      <c r="AJ169" t="s">
        <v>722</v>
      </c>
      <c r="AO169" t="s">
        <v>303</v>
      </c>
      <c r="AP169" t="s">
        <v>299</v>
      </c>
      <c r="AS169" t="s">
        <v>299</v>
      </c>
      <c r="AV169" t="s">
        <v>305</v>
      </c>
      <c r="AW169">
        <v>1</v>
      </c>
      <c r="AX169" t="s">
        <v>306</v>
      </c>
      <c r="AY169" t="s">
        <v>301</v>
      </c>
      <c r="BC169" t="s">
        <v>301</v>
      </c>
      <c r="BH169" t="s">
        <v>299</v>
      </c>
      <c r="BK169" t="s">
        <v>301</v>
      </c>
      <c r="BT169" t="s">
        <v>299</v>
      </c>
      <c r="BU169" t="s">
        <v>309</v>
      </c>
      <c r="BV169" t="s">
        <v>310</v>
      </c>
      <c r="BX169" t="s">
        <v>312</v>
      </c>
      <c r="BY169" t="s">
        <v>490</v>
      </c>
      <c r="BZ169" t="s">
        <v>301</v>
      </c>
      <c r="CD169" t="s">
        <v>316</v>
      </c>
      <c r="CL169" t="s">
        <v>518</v>
      </c>
      <c r="CN169" t="s">
        <v>301</v>
      </c>
      <c r="CP169" t="s">
        <v>406</v>
      </c>
      <c r="CU169" t="s">
        <v>299</v>
      </c>
      <c r="CY169" t="s">
        <v>323</v>
      </c>
      <c r="DA169" t="s">
        <v>299</v>
      </c>
      <c r="DB169" t="s">
        <v>299</v>
      </c>
      <c r="DC169" t="s">
        <v>299</v>
      </c>
      <c r="DD169" t="s">
        <v>299</v>
      </c>
      <c r="DS169" t="s">
        <v>299</v>
      </c>
      <c r="DV169" t="s">
        <v>299</v>
      </c>
      <c r="DW169" t="s">
        <v>324</v>
      </c>
      <c r="EC169" t="s">
        <v>299</v>
      </c>
      <c r="ED169" t="s">
        <v>299</v>
      </c>
      <c r="EE169" t="s">
        <v>325</v>
      </c>
      <c r="EF169" t="s">
        <v>299</v>
      </c>
      <c r="EH169" t="s">
        <v>326</v>
      </c>
      <c r="EK169" t="s">
        <v>299</v>
      </c>
    </row>
    <row r="170" spans="1:141">
      <c r="A170">
        <v>30832940</v>
      </c>
      <c r="B170">
        <v>12841206</v>
      </c>
      <c r="C170" t="s">
        <v>786</v>
      </c>
      <c r="D170" t="s">
        <v>618</v>
      </c>
      <c r="E170" t="s">
        <v>800</v>
      </c>
      <c r="F170" s="1">
        <v>44173</v>
      </c>
      <c r="H170" t="s">
        <v>341</v>
      </c>
      <c r="I170" t="s">
        <v>297</v>
      </c>
      <c r="J170" t="s">
        <v>298</v>
      </c>
      <c r="P170" t="s">
        <v>299</v>
      </c>
      <c r="Q170" t="str">
        <f t="shared" ref="Q170:T173" si="8">"-"</f>
        <v>-</v>
      </c>
      <c r="R170" t="str">
        <f t="shared" si="8"/>
        <v>-</v>
      </c>
      <c r="S170" t="str">
        <f t="shared" si="8"/>
        <v>-</v>
      </c>
      <c r="T170" t="str">
        <f t="shared" si="8"/>
        <v>-</v>
      </c>
      <c r="AB170" t="str">
        <f t="shared" si="6"/>
        <v>2025-08-20T00:00:00</v>
      </c>
      <c r="AC170" t="str">
        <f t="shared" si="7"/>
        <v>36</v>
      </c>
      <c r="AF170" t="s">
        <v>436</v>
      </c>
      <c r="AH170" t="s">
        <v>301</v>
      </c>
      <c r="AJ170" t="s">
        <v>722</v>
      </c>
      <c r="AO170" t="s">
        <v>303</v>
      </c>
      <c r="AP170" t="s">
        <v>299</v>
      </c>
      <c r="AS170" t="s">
        <v>299</v>
      </c>
      <c r="AV170" t="s">
        <v>305</v>
      </c>
      <c r="AW170">
        <v>1</v>
      </c>
      <c r="AX170" t="s">
        <v>306</v>
      </c>
      <c r="AY170" t="s">
        <v>301</v>
      </c>
      <c r="BC170" t="s">
        <v>301</v>
      </c>
      <c r="BH170" t="s">
        <v>299</v>
      </c>
      <c r="BK170" t="s">
        <v>301</v>
      </c>
      <c r="BT170" t="s">
        <v>299</v>
      </c>
      <c r="BU170" t="s">
        <v>309</v>
      </c>
      <c r="BV170" t="s">
        <v>310</v>
      </c>
      <c r="BX170" t="s">
        <v>312</v>
      </c>
      <c r="BY170" t="s">
        <v>490</v>
      </c>
      <c r="BZ170" t="s">
        <v>301</v>
      </c>
      <c r="CD170" t="s">
        <v>316</v>
      </c>
      <c r="CL170" t="s">
        <v>518</v>
      </c>
      <c r="CN170" t="s">
        <v>301</v>
      </c>
      <c r="CP170" t="s">
        <v>406</v>
      </c>
      <c r="CU170" t="s">
        <v>299</v>
      </c>
      <c r="CY170" t="s">
        <v>323</v>
      </c>
      <c r="DA170" t="s">
        <v>299</v>
      </c>
      <c r="DB170" t="s">
        <v>299</v>
      </c>
      <c r="DC170" t="s">
        <v>299</v>
      </c>
      <c r="DD170" t="s">
        <v>299</v>
      </c>
      <c r="DS170" t="s">
        <v>299</v>
      </c>
      <c r="DV170" t="s">
        <v>299</v>
      </c>
      <c r="DW170" t="s">
        <v>324</v>
      </c>
      <c r="EC170" t="s">
        <v>299</v>
      </c>
      <c r="ED170" t="s">
        <v>299</v>
      </c>
      <c r="EE170" t="s">
        <v>325</v>
      </c>
      <c r="EF170" t="s">
        <v>299</v>
      </c>
      <c r="EH170" t="s">
        <v>326</v>
      </c>
      <c r="EK170" t="s">
        <v>299</v>
      </c>
    </row>
    <row r="171" spans="1:141">
      <c r="A171">
        <v>30833586</v>
      </c>
      <c r="B171">
        <v>13059758</v>
      </c>
      <c r="C171" t="s">
        <v>433</v>
      </c>
      <c r="D171" t="s">
        <v>801</v>
      </c>
      <c r="E171" t="s">
        <v>802</v>
      </c>
      <c r="F171" s="1">
        <v>44122</v>
      </c>
      <c r="H171" t="s">
        <v>341</v>
      </c>
      <c r="I171" t="s">
        <v>297</v>
      </c>
      <c r="J171" t="s">
        <v>298</v>
      </c>
      <c r="P171" t="s">
        <v>299</v>
      </c>
      <c r="Q171" t="str">
        <f t="shared" si="8"/>
        <v>-</v>
      </c>
      <c r="R171" t="str">
        <f t="shared" si="8"/>
        <v>-</v>
      </c>
      <c r="S171" t="str">
        <f t="shared" si="8"/>
        <v>-</v>
      </c>
      <c r="T171" t="str">
        <f t="shared" si="8"/>
        <v>-</v>
      </c>
      <c r="AB171" t="str">
        <f t="shared" si="6"/>
        <v>2025-08-20T00:00:00</v>
      </c>
      <c r="AC171" t="str">
        <f t="shared" si="7"/>
        <v>36</v>
      </c>
      <c r="AF171" t="s">
        <v>436</v>
      </c>
      <c r="AH171" t="s">
        <v>301</v>
      </c>
      <c r="AJ171" t="s">
        <v>722</v>
      </c>
      <c r="AO171" t="s">
        <v>303</v>
      </c>
      <c r="AP171" t="s">
        <v>299</v>
      </c>
      <c r="AS171" t="s">
        <v>299</v>
      </c>
      <c r="AV171" t="s">
        <v>305</v>
      </c>
      <c r="AW171">
        <v>1</v>
      </c>
      <c r="AX171" t="s">
        <v>306</v>
      </c>
      <c r="AY171" t="s">
        <v>301</v>
      </c>
      <c r="BC171" t="s">
        <v>301</v>
      </c>
      <c r="BH171" t="s">
        <v>299</v>
      </c>
      <c r="BK171" t="s">
        <v>301</v>
      </c>
      <c r="BT171" t="s">
        <v>299</v>
      </c>
      <c r="BU171" t="s">
        <v>309</v>
      </c>
      <c r="BV171" t="s">
        <v>310</v>
      </c>
      <c r="BX171" t="s">
        <v>312</v>
      </c>
      <c r="BY171" t="s">
        <v>490</v>
      </c>
      <c r="BZ171" t="s">
        <v>301</v>
      </c>
      <c r="CD171" t="s">
        <v>316</v>
      </c>
      <c r="CL171" t="s">
        <v>518</v>
      </c>
      <c r="CN171" t="s">
        <v>301</v>
      </c>
      <c r="CP171" t="s">
        <v>406</v>
      </c>
      <c r="CU171" t="s">
        <v>299</v>
      </c>
      <c r="CY171" t="s">
        <v>323</v>
      </c>
      <c r="DA171" t="s">
        <v>299</v>
      </c>
      <c r="DB171" t="s">
        <v>299</v>
      </c>
      <c r="DC171" t="s">
        <v>299</v>
      </c>
      <c r="DD171" t="s">
        <v>299</v>
      </c>
      <c r="DS171" t="s">
        <v>299</v>
      </c>
      <c r="DV171" t="s">
        <v>299</v>
      </c>
      <c r="DW171" t="s">
        <v>324</v>
      </c>
      <c r="EC171" t="s">
        <v>299</v>
      </c>
      <c r="ED171" t="s">
        <v>299</v>
      </c>
      <c r="EE171" t="s">
        <v>325</v>
      </c>
      <c r="EF171" t="s">
        <v>299</v>
      </c>
      <c r="EH171" t="s">
        <v>326</v>
      </c>
      <c r="EK171" t="s">
        <v>304</v>
      </c>
    </row>
    <row r="172" spans="1:141">
      <c r="A172">
        <v>30564175</v>
      </c>
      <c r="B172">
        <v>11287880</v>
      </c>
      <c r="C172" t="s">
        <v>631</v>
      </c>
      <c r="D172" t="s">
        <v>798</v>
      </c>
      <c r="E172" t="s">
        <v>735</v>
      </c>
      <c r="F172" s="1">
        <v>43720</v>
      </c>
      <c r="H172" t="s">
        <v>341</v>
      </c>
      <c r="I172" t="s">
        <v>297</v>
      </c>
      <c r="J172" t="s">
        <v>298</v>
      </c>
      <c r="P172" t="s">
        <v>299</v>
      </c>
      <c r="Q172" t="str">
        <f t="shared" si="8"/>
        <v>-</v>
      </c>
      <c r="R172" t="str">
        <f t="shared" si="8"/>
        <v>-</v>
      </c>
      <c r="S172" t="str">
        <f t="shared" si="8"/>
        <v>-</v>
      </c>
      <c r="T172" t="str">
        <f t="shared" si="8"/>
        <v>-</v>
      </c>
      <c r="AB172" t="str">
        <f t="shared" ref="AB172:AB178" si="9">"2025-08-21T00:00:00"</f>
        <v>2025-08-21T00:00:00</v>
      </c>
      <c r="AC172" t="str">
        <f t="shared" ref="AC172:AC178" si="10">"37"</f>
        <v>37</v>
      </c>
      <c r="AD172" t="str">
        <f>"2025-09-01T12:52:05"</f>
        <v>2025-09-01T12:52:05</v>
      </c>
      <c r="AE172" t="str">
        <f>"2026-05-25T12:52:05"</f>
        <v>2026-05-25T12:52:05</v>
      </c>
      <c r="AF172" t="s">
        <v>436</v>
      </c>
      <c r="AH172" t="s">
        <v>437</v>
      </c>
      <c r="AJ172" t="s">
        <v>673</v>
      </c>
      <c r="AO172" t="s">
        <v>303</v>
      </c>
      <c r="AP172" t="s">
        <v>299</v>
      </c>
      <c r="AS172" t="s">
        <v>299</v>
      </c>
      <c r="AV172" t="s">
        <v>305</v>
      </c>
      <c r="AW172">
        <v>2</v>
      </c>
      <c r="AX172" t="s">
        <v>306</v>
      </c>
      <c r="AY172" t="s">
        <v>301</v>
      </c>
      <c r="BC172" t="s">
        <v>301</v>
      </c>
      <c r="BH172" t="s">
        <v>299</v>
      </c>
      <c r="BK172" t="s">
        <v>301</v>
      </c>
      <c r="BT172" t="s">
        <v>299</v>
      </c>
      <c r="BU172" t="s">
        <v>309</v>
      </c>
      <c r="BV172" t="s">
        <v>310</v>
      </c>
      <c r="BW172" t="s">
        <v>412</v>
      </c>
      <c r="BY172" t="s">
        <v>490</v>
      </c>
      <c r="BZ172" t="s">
        <v>301</v>
      </c>
      <c r="CD172" t="s">
        <v>316</v>
      </c>
      <c r="CF172" t="s">
        <v>299</v>
      </c>
      <c r="CK172" s="2">
        <v>45566</v>
      </c>
      <c r="CL172" t="s">
        <v>518</v>
      </c>
      <c r="CN172" t="s">
        <v>301</v>
      </c>
      <c r="CP172" t="s">
        <v>406</v>
      </c>
      <c r="CU172" t="s">
        <v>299</v>
      </c>
      <c r="CY172" t="s">
        <v>323</v>
      </c>
      <c r="DA172" t="s">
        <v>299</v>
      </c>
      <c r="DB172" t="s">
        <v>299</v>
      </c>
      <c r="DC172" t="s">
        <v>299</v>
      </c>
      <c r="DD172" t="s">
        <v>299</v>
      </c>
      <c r="DS172" t="s">
        <v>299</v>
      </c>
      <c r="DV172" t="s">
        <v>299</v>
      </c>
      <c r="DW172" t="s">
        <v>324</v>
      </c>
      <c r="EC172" t="s">
        <v>299</v>
      </c>
      <c r="ED172" t="s">
        <v>299</v>
      </c>
      <c r="EE172" t="s">
        <v>325</v>
      </c>
      <c r="EF172" t="s">
        <v>299</v>
      </c>
      <c r="EH172" t="s">
        <v>326</v>
      </c>
      <c r="EK172" t="s">
        <v>304</v>
      </c>
    </row>
    <row r="173" spans="1:141">
      <c r="A173">
        <v>30564493</v>
      </c>
      <c r="B173">
        <v>9839721</v>
      </c>
      <c r="C173" t="s">
        <v>631</v>
      </c>
      <c r="D173" t="s">
        <v>803</v>
      </c>
      <c r="E173" t="s">
        <v>804</v>
      </c>
      <c r="F173" s="1">
        <v>43643</v>
      </c>
      <c r="H173" t="s">
        <v>296</v>
      </c>
      <c r="I173" t="s">
        <v>297</v>
      </c>
      <c r="J173" t="s">
        <v>298</v>
      </c>
      <c r="P173" t="s">
        <v>299</v>
      </c>
      <c r="Q173" t="str">
        <f t="shared" si="8"/>
        <v>-</v>
      </c>
      <c r="R173" t="str">
        <f t="shared" si="8"/>
        <v>-</v>
      </c>
      <c r="S173" t="str">
        <f t="shared" si="8"/>
        <v>-</v>
      </c>
      <c r="T173" t="str">
        <f t="shared" si="8"/>
        <v>-</v>
      </c>
      <c r="AB173" t="str">
        <f t="shared" si="9"/>
        <v>2025-08-21T00:00:00</v>
      </c>
      <c r="AC173" t="str">
        <f t="shared" si="10"/>
        <v>37</v>
      </c>
      <c r="AD173" t="str">
        <f>"2025-09-01T12:52:05"</f>
        <v>2025-09-01T12:52:05</v>
      </c>
      <c r="AE173" t="str">
        <f>"2026-05-25T12:52:05"</f>
        <v>2026-05-25T12:52:05</v>
      </c>
      <c r="AF173" t="s">
        <v>436</v>
      </c>
      <c r="AH173" t="s">
        <v>437</v>
      </c>
      <c r="AJ173" t="s">
        <v>673</v>
      </c>
      <c r="AO173" t="s">
        <v>303</v>
      </c>
      <c r="AP173" t="s">
        <v>299</v>
      </c>
      <c r="AS173" t="s">
        <v>299</v>
      </c>
      <c r="AV173" t="s">
        <v>305</v>
      </c>
      <c r="AW173">
        <v>2</v>
      </c>
      <c r="AX173" t="s">
        <v>306</v>
      </c>
      <c r="AY173" t="s">
        <v>301</v>
      </c>
      <c r="BC173" t="s">
        <v>301</v>
      </c>
      <c r="BH173" t="s">
        <v>299</v>
      </c>
      <c r="BK173" t="s">
        <v>301</v>
      </c>
      <c r="BT173" t="s">
        <v>299</v>
      </c>
      <c r="BU173" t="s">
        <v>309</v>
      </c>
      <c r="BV173" t="s">
        <v>310</v>
      </c>
      <c r="BW173" t="s">
        <v>412</v>
      </c>
      <c r="BY173" t="s">
        <v>490</v>
      </c>
      <c r="BZ173" t="s">
        <v>301</v>
      </c>
      <c r="CD173" t="s">
        <v>316</v>
      </c>
      <c r="CF173" t="s">
        <v>299</v>
      </c>
      <c r="CK173" s="2">
        <v>45566</v>
      </c>
      <c r="CL173" t="s">
        <v>518</v>
      </c>
      <c r="CN173" t="s">
        <v>301</v>
      </c>
      <c r="CP173" t="s">
        <v>406</v>
      </c>
      <c r="CU173" t="s">
        <v>299</v>
      </c>
      <c r="CY173" t="s">
        <v>323</v>
      </c>
      <c r="DA173" t="s">
        <v>299</v>
      </c>
      <c r="DB173" t="s">
        <v>299</v>
      </c>
      <c r="DC173" t="s">
        <v>299</v>
      </c>
      <c r="DD173" t="s">
        <v>299</v>
      </c>
      <c r="DS173" t="s">
        <v>299</v>
      </c>
      <c r="DV173" t="s">
        <v>299</v>
      </c>
      <c r="DW173" t="s">
        <v>324</v>
      </c>
      <c r="EC173" t="s">
        <v>299</v>
      </c>
      <c r="ED173" t="s">
        <v>299</v>
      </c>
      <c r="EE173" t="s">
        <v>325</v>
      </c>
      <c r="EF173" t="s">
        <v>299</v>
      </c>
      <c r="EH173" t="s">
        <v>326</v>
      </c>
      <c r="EK173" t="s">
        <v>299</v>
      </c>
    </row>
    <row r="174" spans="1:141">
      <c r="A174">
        <v>30564830</v>
      </c>
      <c r="B174">
        <v>11276380</v>
      </c>
      <c r="C174" t="s">
        <v>670</v>
      </c>
      <c r="D174" t="s">
        <v>805</v>
      </c>
      <c r="E174" t="s">
        <v>340</v>
      </c>
      <c r="F174" s="1">
        <v>43606</v>
      </c>
      <c r="H174" t="s">
        <v>341</v>
      </c>
      <c r="I174" t="s">
        <v>297</v>
      </c>
      <c r="J174" t="s">
        <v>298</v>
      </c>
      <c r="P174" t="s">
        <v>299</v>
      </c>
      <c r="Q174" t="str">
        <f>"КАЗАХСТАН, ТУРКЕСТАНСКАЯ ОБЛ., КАЗЫГУРТСКИЙ РАЙОН, Жанабазарский, Тилектес, 61"</f>
        <v>КАЗАХСТАН, ТУРКЕСТАНСКАЯ ОБЛ., КАЗЫГУРТСКИЙ РАЙОН, Жанабазарский, Тилектес, 61</v>
      </c>
      <c r="R174" t="str">
        <f>"ҚАЗАҚСТАН, ТҮРКІСТАН ОБЛ., ҚАЗЫҒҰРТ АУДАНЫ, Жанабазарский, Тилектес, 61"</f>
        <v>ҚАЗАҚСТАН, ТҮРКІСТАН ОБЛ., ҚАЗЫҒҰРТ АУДАНЫ, Жанабазарский, Тилектес, 61</v>
      </c>
      <c r="S174" t="str">
        <f>"Жанабазарский, Тилектес, 61"</f>
        <v>Жанабазарский, Тилектес, 61</v>
      </c>
      <c r="T174" t="str">
        <f>"Жанабазарский, Тилектес, 61"</f>
        <v>Жанабазарский, Тилектес, 61</v>
      </c>
      <c r="AB174" t="str">
        <f t="shared" si="9"/>
        <v>2025-08-21T00:00:00</v>
      </c>
      <c r="AC174" t="str">
        <f t="shared" si="10"/>
        <v>37</v>
      </c>
      <c r="AD174" t="str">
        <f>"2025-09-01T12:52:17"</f>
        <v>2025-09-01T12:52:17</v>
      </c>
      <c r="AE174" t="str">
        <f>"2026-05-25T12:52:17"</f>
        <v>2026-05-25T12:52:17</v>
      </c>
      <c r="AF174" t="s">
        <v>436</v>
      </c>
      <c r="AH174" t="s">
        <v>400</v>
      </c>
      <c r="AJ174" t="s">
        <v>673</v>
      </c>
      <c r="AO174" t="s">
        <v>303</v>
      </c>
      <c r="AP174" t="s">
        <v>299</v>
      </c>
      <c r="AS174" t="s">
        <v>299</v>
      </c>
      <c r="AV174" t="s">
        <v>305</v>
      </c>
      <c r="AW174">
        <v>2</v>
      </c>
      <c r="AX174" t="s">
        <v>306</v>
      </c>
      <c r="AY174" t="s">
        <v>301</v>
      </c>
      <c r="BC174" t="s">
        <v>301</v>
      </c>
      <c r="BH174" t="s">
        <v>299</v>
      </c>
      <c r="BK174" t="s">
        <v>301</v>
      </c>
      <c r="BT174" t="s">
        <v>299</v>
      </c>
      <c r="BU174" t="s">
        <v>309</v>
      </c>
      <c r="BV174" t="s">
        <v>310</v>
      </c>
      <c r="BW174" t="s">
        <v>412</v>
      </c>
      <c r="BY174" t="s">
        <v>490</v>
      </c>
      <c r="BZ174" t="s">
        <v>301</v>
      </c>
      <c r="CD174" t="s">
        <v>316</v>
      </c>
      <c r="CF174" t="s">
        <v>299</v>
      </c>
      <c r="CK174" s="2">
        <v>45566</v>
      </c>
      <c r="CL174" t="s">
        <v>518</v>
      </c>
      <c r="CN174" t="s">
        <v>301</v>
      </c>
      <c r="CP174" t="s">
        <v>406</v>
      </c>
      <c r="CU174" t="s">
        <v>299</v>
      </c>
      <c r="CY174" t="s">
        <v>323</v>
      </c>
      <c r="DA174" t="s">
        <v>299</v>
      </c>
      <c r="DB174" t="s">
        <v>299</v>
      </c>
      <c r="DC174" t="s">
        <v>299</v>
      </c>
      <c r="DD174" t="s">
        <v>299</v>
      </c>
      <c r="DS174" t="s">
        <v>299</v>
      </c>
      <c r="DV174" t="s">
        <v>299</v>
      </c>
      <c r="DW174" t="s">
        <v>324</v>
      </c>
      <c r="EC174" t="s">
        <v>299</v>
      </c>
      <c r="ED174" t="s">
        <v>299</v>
      </c>
      <c r="EE174" t="s">
        <v>325</v>
      </c>
      <c r="EF174" t="s">
        <v>299</v>
      </c>
      <c r="EH174" t="s">
        <v>326</v>
      </c>
      <c r="EK174" t="s">
        <v>304</v>
      </c>
    </row>
    <row r="175" spans="1:141">
      <c r="A175">
        <v>30565023</v>
      </c>
      <c r="B175">
        <v>11501413</v>
      </c>
      <c r="C175" t="s">
        <v>571</v>
      </c>
      <c r="D175" t="s">
        <v>806</v>
      </c>
      <c r="E175" t="s">
        <v>807</v>
      </c>
      <c r="F175" s="1">
        <v>43688</v>
      </c>
      <c r="H175" t="s">
        <v>341</v>
      </c>
      <c r="I175" t="s">
        <v>297</v>
      </c>
      <c r="J175" t="s">
        <v>298</v>
      </c>
      <c r="P175" t="s">
        <v>299</v>
      </c>
      <c r="Q175" t="str">
        <f>"КАЗАХСТАН, ТУРКЕСТАНСКАЯ ОБЛ., КАЗЫГУРТСКИЙ РАЙОН, Жанабазарский, Тилектес, 65"</f>
        <v>КАЗАХСТАН, ТУРКЕСТАНСКАЯ ОБЛ., КАЗЫГУРТСКИЙ РАЙОН, Жанабазарский, Тилектес, 65</v>
      </c>
      <c r="R175" t="str">
        <f>"ҚАЗАҚСТАН, ТҮРКІСТАН ОБЛ., ҚАЗЫҒҰРТ АУДАНЫ, Жанабазарский, Тилектес, 65"</f>
        <v>ҚАЗАҚСТАН, ТҮРКІСТАН ОБЛ., ҚАЗЫҒҰРТ АУДАНЫ, Жанабазарский, Тилектес, 65</v>
      </c>
      <c r="S175" t="str">
        <f>"Жанабазарский, Тилектес, 65"</f>
        <v>Жанабазарский, Тилектес, 65</v>
      </c>
      <c r="T175" t="str">
        <f>"Жанабазарский, Тилектес, 65"</f>
        <v>Жанабазарский, Тилектес, 65</v>
      </c>
      <c r="AB175" t="str">
        <f t="shared" si="9"/>
        <v>2025-08-21T00:00:00</v>
      </c>
      <c r="AC175" t="str">
        <f t="shared" si="10"/>
        <v>37</v>
      </c>
      <c r="AD175" t="str">
        <f>"2025-09-01T12:55:58"</f>
        <v>2025-09-01T12:55:58</v>
      </c>
      <c r="AE175" t="str">
        <f>"2026-05-25T12:55:58"</f>
        <v>2026-05-25T12:55:58</v>
      </c>
      <c r="AF175" t="s">
        <v>436</v>
      </c>
      <c r="AH175" t="s">
        <v>400</v>
      </c>
      <c r="AJ175" t="s">
        <v>673</v>
      </c>
      <c r="AO175" t="s">
        <v>303</v>
      </c>
      <c r="AP175" t="s">
        <v>299</v>
      </c>
      <c r="AS175" t="s">
        <v>299</v>
      </c>
      <c r="AV175" t="s">
        <v>305</v>
      </c>
      <c r="AW175">
        <v>2</v>
      </c>
      <c r="AX175" t="s">
        <v>306</v>
      </c>
      <c r="AY175" t="s">
        <v>301</v>
      </c>
      <c r="BC175" t="s">
        <v>301</v>
      </c>
      <c r="BH175" t="s">
        <v>299</v>
      </c>
      <c r="BK175" t="s">
        <v>301</v>
      </c>
      <c r="BT175" t="s">
        <v>299</v>
      </c>
      <c r="BU175" t="s">
        <v>309</v>
      </c>
      <c r="BV175" t="s">
        <v>310</v>
      </c>
      <c r="BW175" t="s">
        <v>412</v>
      </c>
      <c r="BY175" t="s">
        <v>490</v>
      </c>
      <c r="BZ175" t="s">
        <v>301</v>
      </c>
      <c r="CD175" t="s">
        <v>316</v>
      </c>
      <c r="CF175" t="s">
        <v>299</v>
      </c>
      <c r="CK175" s="2">
        <v>45566</v>
      </c>
      <c r="CL175" t="s">
        <v>518</v>
      </c>
      <c r="CN175" t="s">
        <v>301</v>
      </c>
      <c r="CP175" t="s">
        <v>406</v>
      </c>
      <c r="CU175" t="s">
        <v>299</v>
      </c>
      <c r="CY175" t="s">
        <v>323</v>
      </c>
      <c r="DA175" t="s">
        <v>299</v>
      </c>
      <c r="DB175" t="s">
        <v>299</v>
      </c>
      <c r="DC175" t="s">
        <v>299</v>
      </c>
      <c r="DD175" t="s">
        <v>299</v>
      </c>
      <c r="DS175" t="s">
        <v>299</v>
      </c>
      <c r="DV175" t="s">
        <v>299</v>
      </c>
      <c r="DW175" t="s">
        <v>324</v>
      </c>
      <c r="EC175" t="s">
        <v>299</v>
      </c>
      <c r="ED175" t="s">
        <v>299</v>
      </c>
      <c r="EE175" t="s">
        <v>325</v>
      </c>
      <c r="EF175" t="s">
        <v>299</v>
      </c>
      <c r="EH175" t="s">
        <v>326</v>
      </c>
      <c r="EK175" t="s">
        <v>304</v>
      </c>
    </row>
    <row r="176" spans="1:141">
      <c r="A176">
        <v>30565500</v>
      </c>
      <c r="B176">
        <v>11289805</v>
      </c>
      <c r="C176" t="s">
        <v>464</v>
      </c>
      <c r="D176" t="s">
        <v>422</v>
      </c>
      <c r="E176" t="s">
        <v>465</v>
      </c>
      <c r="F176" s="1">
        <v>43613</v>
      </c>
      <c r="H176" t="s">
        <v>341</v>
      </c>
      <c r="I176" t="s">
        <v>297</v>
      </c>
      <c r="J176" t="s">
        <v>298</v>
      </c>
      <c r="P176" t="s">
        <v>299</v>
      </c>
      <c r="Q176" t="str">
        <f>"КАЗАХСТАН, ТУРКЕСТАНСКАЯ ОБЛ., КАЗЫГУРТСКИЙ РАЙОН, Жанабазарский, Тилектес, 80"</f>
        <v>КАЗАХСТАН, ТУРКЕСТАНСКАЯ ОБЛ., КАЗЫГУРТСКИЙ РАЙОН, Жанабазарский, Тилектес, 80</v>
      </c>
      <c r="R176" t="str">
        <f>"ҚАЗАҚСТАН, ТҮРКІСТАН ОБЛ., ҚАЗЫҒҰРТ АУДАНЫ, Жанабазарский, Тилектес, 80"</f>
        <v>ҚАЗАҚСТАН, ТҮРКІСТАН ОБЛ., ҚАЗЫҒҰРТ АУДАНЫ, Жанабазарский, Тилектес, 80</v>
      </c>
      <c r="S176" t="str">
        <f>"Жанабазарский, Тилектес, 80"</f>
        <v>Жанабазарский, Тилектес, 80</v>
      </c>
      <c r="T176" t="str">
        <f>"Жанабазарский, Тилектес, 80"</f>
        <v>Жанабазарский, Тилектес, 80</v>
      </c>
      <c r="AB176" t="str">
        <f t="shared" si="9"/>
        <v>2025-08-21T00:00:00</v>
      </c>
      <c r="AC176" t="str">
        <f t="shared" si="10"/>
        <v>37</v>
      </c>
      <c r="AD176" t="str">
        <f>"2025-09-01T12:56:42"</f>
        <v>2025-09-01T12:56:42</v>
      </c>
      <c r="AE176" t="str">
        <f>"2026-05-25T12:56:42"</f>
        <v>2026-05-25T12:56:42</v>
      </c>
      <c r="AF176" t="s">
        <v>436</v>
      </c>
      <c r="AH176" t="s">
        <v>437</v>
      </c>
      <c r="AJ176" t="s">
        <v>673</v>
      </c>
      <c r="AO176" t="s">
        <v>303</v>
      </c>
      <c r="AP176" t="s">
        <v>299</v>
      </c>
      <c r="AS176" t="s">
        <v>299</v>
      </c>
      <c r="AV176" t="s">
        <v>305</v>
      </c>
      <c r="AW176">
        <v>1</v>
      </c>
      <c r="AX176" t="s">
        <v>306</v>
      </c>
      <c r="AY176" t="s">
        <v>301</v>
      </c>
      <c r="BC176" t="s">
        <v>301</v>
      </c>
      <c r="BH176" t="s">
        <v>299</v>
      </c>
      <c r="BK176" t="s">
        <v>301</v>
      </c>
      <c r="BT176" t="s">
        <v>299</v>
      </c>
      <c r="BU176" t="s">
        <v>309</v>
      </c>
      <c r="BV176" t="s">
        <v>310</v>
      </c>
      <c r="BW176" t="s">
        <v>412</v>
      </c>
      <c r="BY176" t="s">
        <v>490</v>
      </c>
      <c r="BZ176" t="s">
        <v>301</v>
      </c>
      <c r="CD176" t="s">
        <v>316</v>
      </c>
      <c r="CF176" t="s">
        <v>299</v>
      </c>
      <c r="CK176" s="2">
        <v>45566</v>
      </c>
      <c r="CL176" t="s">
        <v>518</v>
      </c>
      <c r="CN176" t="s">
        <v>301</v>
      </c>
      <c r="CP176" t="s">
        <v>406</v>
      </c>
      <c r="CU176" t="s">
        <v>299</v>
      </c>
      <c r="CY176" t="s">
        <v>323</v>
      </c>
      <c r="DA176" t="s">
        <v>299</v>
      </c>
      <c r="DB176" t="s">
        <v>299</v>
      </c>
      <c r="DC176" t="s">
        <v>299</v>
      </c>
      <c r="DD176" t="s">
        <v>299</v>
      </c>
      <c r="DS176" t="s">
        <v>299</v>
      </c>
      <c r="DV176" t="s">
        <v>299</v>
      </c>
      <c r="DW176" t="s">
        <v>324</v>
      </c>
      <c r="EC176" t="s">
        <v>299</v>
      </c>
      <c r="ED176" t="s">
        <v>299</v>
      </c>
      <c r="EE176" t="s">
        <v>325</v>
      </c>
      <c r="EF176" t="s">
        <v>299</v>
      </c>
      <c r="EH176" t="s">
        <v>326</v>
      </c>
      <c r="EK176" t="s">
        <v>304</v>
      </c>
    </row>
    <row r="177" spans="1:141">
      <c r="A177">
        <v>30565689</v>
      </c>
      <c r="B177">
        <v>9839549</v>
      </c>
      <c r="C177" t="s">
        <v>355</v>
      </c>
      <c r="D177" t="s">
        <v>634</v>
      </c>
      <c r="E177" t="s">
        <v>357</v>
      </c>
      <c r="F177" s="1">
        <v>43647</v>
      </c>
      <c r="H177" t="s">
        <v>296</v>
      </c>
      <c r="I177" t="s">
        <v>297</v>
      </c>
      <c r="J177" t="s">
        <v>298</v>
      </c>
      <c r="P177" t="s">
        <v>299</v>
      </c>
      <c r="Q177" t="str">
        <f>"КАЗАХСТАН, ТУРКЕСТАНСКАЯ ОБЛ., КАЗЫГУРТСКИЙ РАЙОН, Жанабазарский, Тилектес, 11"</f>
        <v>КАЗАХСТАН, ТУРКЕСТАНСКАЯ ОБЛ., КАЗЫГУРТСКИЙ РАЙОН, Жанабазарский, Тилектес, 11</v>
      </c>
      <c r="R177" t="str">
        <f>"ҚАЗАҚСТАН, ТҮРКІСТАН ОБЛ., ҚАЗЫҒҰРТ АУДАНЫ, Жанабазарский, Тилектес, 11"</f>
        <v>ҚАЗАҚСТАН, ТҮРКІСТАН ОБЛ., ҚАЗЫҒҰРТ АУДАНЫ, Жанабазарский, Тилектес, 11</v>
      </c>
      <c r="S177" t="str">
        <f>"Жанабазарский, Тилектес, 11"</f>
        <v>Жанабазарский, Тилектес, 11</v>
      </c>
      <c r="T177" t="str">
        <f>"Жанабазарский, Тилектес, 11"</f>
        <v>Жанабазарский, Тилектес, 11</v>
      </c>
      <c r="AB177" t="str">
        <f t="shared" si="9"/>
        <v>2025-08-21T00:00:00</v>
      </c>
      <c r="AC177" t="str">
        <f t="shared" si="10"/>
        <v>37</v>
      </c>
      <c r="AD177" t="str">
        <f>"2025-09-01T12:56:56"</f>
        <v>2025-09-01T12:56:56</v>
      </c>
      <c r="AE177" t="str">
        <f>"2026-05-25T12:56:56"</f>
        <v>2026-05-25T12:56:56</v>
      </c>
      <c r="AF177" t="s">
        <v>436</v>
      </c>
      <c r="AH177" t="s">
        <v>437</v>
      </c>
      <c r="AJ177" t="s">
        <v>673</v>
      </c>
      <c r="AO177" t="s">
        <v>303</v>
      </c>
      <c r="AP177" t="s">
        <v>299</v>
      </c>
      <c r="AS177" t="s">
        <v>299</v>
      </c>
      <c r="AV177" t="s">
        <v>305</v>
      </c>
      <c r="AW177">
        <v>1</v>
      </c>
      <c r="AX177" t="s">
        <v>306</v>
      </c>
      <c r="AY177" t="s">
        <v>301</v>
      </c>
      <c r="BC177" t="s">
        <v>301</v>
      </c>
      <c r="BH177" t="s">
        <v>299</v>
      </c>
      <c r="BK177" t="s">
        <v>301</v>
      </c>
      <c r="BT177" t="s">
        <v>299</v>
      </c>
      <c r="BU177" t="s">
        <v>309</v>
      </c>
      <c r="BV177" t="s">
        <v>310</v>
      </c>
      <c r="BW177" t="s">
        <v>412</v>
      </c>
      <c r="BY177" t="s">
        <v>490</v>
      </c>
      <c r="BZ177" t="s">
        <v>301</v>
      </c>
      <c r="CD177" t="s">
        <v>316</v>
      </c>
      <c r="CF177" t="s">
        <v>299</v>
      </c>
      <c r="CK177" s="2">
        <v>45566</v>
      </c>
      <c r="CL177" t="s">
        <v>518</v>
      </c>
      <c r="CN177" t="s">
        <v>301</v>
      </c>
      <c r="CP177" t="s">
        <v>406</v>
      </c>
      <c r="CU177" t="s">
        <v>299</v>
      </c>
      <c r="CY177" t="s">
        <v>323</v>
      </c>
      <c r="DA177" t="s">
        <v>299</v>
      </c>
      <c r="DB177" t="s">
        <v>299</v>
      </c>
      <c r="DC177" t="s">
        <v>299</v>
      </c>
      <c r="DD177" t="s">
        <v>299</v>
      </c>
      <c r="DS177" t="s">
        <v>299</v>
      </c>
      <c r="DV177" t="s">
        <v>299</v>
      </c>
      <c r="DW177" t="s">
        <v>324</v>
      </c>
      <c r="EC177" t="s">
        <v>299</v>
      </c>
      <c r="ED177" t="s">
        <v>299</v>
      </c>
      <c r="EE177" t="s">
        <v>325</v>
      </c>
      <c r="EF177" t="s">
        <v>299</v>
      </c>
      <c r="EH177" t="s">
        <v>326</v>
      </c>
      <c r="EK177" t="s">
        <v>304</v>
      </c>
    </row>
    <row r="178" spans="1:141">
      <c r="A178">
        <v>30565958</v>
      </c>
      <c r="B178">
        <v>9839541</v>
      </c>
      <c r="C178" t="s">
        <v>661</v>
      </c>
      <c r="D178" t="s">
        <v>511</v>
      </c>
      <c r="E178" t="s">
        <v>808</v>
      </c>
      <c r="F178" s="1">
        <v>43568</v>
      </c>
      <c r="H178" t="s">
        <v>341</v>
      </c>
      <c r="I178" t="s">
        <v>297</v>
      </c>
      <c r="J178" t="s">
        <v>298</v>
      </c>
      <c r="P178" t="s">
        <v>299</v>
      </c>
      <c r="Q178" t="str">
        <f>"КАЗАХСТАН, ТУРКЕСТАНСКАЯ ОБЛ., КАЗЫГУРТСКИЙ РАЙОН, Жанабазарский, Тилектес, 132"</f>
        <v>КАЗАХСТАН, ТУРКЕСТАНСКАЯ ОБЛ., КАЗЫГУРТСКИЙ РАЙОН, Жанабазарский, Тилектес, 132</v>
      </c>
      <c r="R178" t="str">
        <f>"ҚАЗАҚСТАН, ТҮРКІСТАН ОБЛ., ҚАЗЫҒҰРТ АУДАНЫ, Жанабазарский, Тилектес, 132"</f>
        <v>ҚАЗАҚСТАН, ТҮРКІСТАН ОБЛ., ҚАЗЫҒҰРТ АУДАНЫ, Жанабазарский, Тилектес, 132</v>
      </c>
      <c r="S178" t="str">
        <f>"Жанабазарский, Тилектес, 132"</f>
        <v>Жанабазарский, Тилектес, 132</v>
      </c>
      <c r="T178" t="str">
        <f>"Жанабазарский, Тилектес, 132"</f>
        <v>Жанабазарский, Тилектес, 132</v>
      </c>
      <c r="AB178" t="str">
        <f t="shared" si="9"/>
        <v>2025-08-21T00:00:00</v>
      </c>
      <c r="AC178" t="str">
        <f t="shared" si="10"/>
        <v>37</v>
      </c>
      <c r="AD178" t="str">
        <f>"2025-09-01T12:56:54"</f>
        <v>2025-09-01T12:56:54</v>
      </c>
      <c r="AE178" t="str">
        <f>"2026-05-25T12:56:54"</f>
        <v>2026-05-25T12:56:54</v>
      </c>
      <c r="AF178" t="s">
        <v>436</v>
      </c>
      <c r="AH178" t="s">
        <v>437</v>
      </c>
      <c r="AJ178" t="s">
        <v>673</v>
      </c>
      <c r="AO178" t="s">
        <v>303</v>
      </c>
      <c r="AP178" t="s">
        <v>299</v>
      </c>
      <c r="AS178" t="s">
        <v>299</v>
      </c>
      <c r="AV178" t="s">
        <v>305</v>
      </c>
      <c r="AW178">
        <v>2</v>
      </c>
      <c r="AX178" t="s">
        <v>306</v>
      </c>
      <c r="AY178" t="s">
        <v>301</v>
      </c>
      <c r="BC178" t="s">
        <v>301</v>
      </c>
      <c r="BH178" t="s">
        <v>299</v>
      </c>
      <c r="BK178" t="s">
        <v>301</v>
      </c>
      <c r="BT178" t="s">
        <v>299</v>
      </c>
      <c r="BU178" t="s">
        <v>309</v>
      </c>
      <c r="BV178" t="s">
        <v>310</v>
      </c>
      <c r="BW178" t="s">
        <v>412</v>
      </c>
      <c r="BY178" t="s">
        <v>490</v>
      </c>
      <c r="BZ178" t="s">
        <v>301</v>
      </c>
      <c r="CD178" t="s">
        <v>316</v>
      </c>
      <c r="CF178" t="s">
        <v>299</v>
      </c>
      <c r="CK178" s="2">
        <v>45566</v>
      </c>
      <c r="CL178" t="s">
        <v>518</v>
      </c>
      <c r="CN178" t="s">
        <v>301</v>
      </c>
      <c r="CP178" t="s">
        <v>406</v>
      </c>
      <c r="CU178" t="s">
        <v>299</v>
      </c>
      <c r="CY178" t="s">
        <v>323</v>
      </c>
      <c r="DA178" t="s">
        <v>299</v>
      </c>
      <c r="DB178" t="s">
        <v>299</v>
      </c>
      <c r="DC178" t="s">
        <v>299</v>
      </c>
      <c r="DD178" t="s">
        <v>299</v>
      </c>
      <c r="DS178" t="s">
        <v>299</v>
      </c>
      <c r="DV178" t="s">
        <v>299</v>
      </c>
      <c r="DW178" t="s">
        <v>324</v>
      </c>
      <c r="EC178" t="s">
        <v>299</v>
      </c>
      <c r="ED178" t="s">
        <v>299</v>
      </c>
      <c r="EE178" t="s">
        <v>325</v>
      </c>
      <c r="EF178" t="s">
        <v>299</v>
      </c>
      <c r="EH178" t="s">
        <v>326</v>
      </c>
      <c r="EK178" t="s">
        <v>304</v>
      </c>
    </row>
    <row r="179" spans="1:141">
      <c r="A179">
        <v>30830922</v>
      </c>
      <c r="B179">
        <v>11508860</v>
      </c>
      <c r="C179" t="s">
        <v>600</v>
      </c>
      <c r="D179" t="s">
        <v>809</v>
      </c>
      <c r="E179" t="s">
        <v>810</v>
      </c>
      <c r="F179" s="1">
        <v>43884</v>
      </c>
      <c r="H179" t="s">
        <v>341</v>
      </c>
      <c r="I179" t="s">
        <v>297</v>
      </c>
      <c r="J179" t="s">
        <v>298</v>
      </c>
      <c r="P179" t="s">
        <v>299</v>
      </c>
      <c r="Q179" t="str">
        <f>"КАЗАХСТАН, ТУРКЕСТАНСКАЯ ОБЛ., КАЗЫГУРТСКИЙ РАЙОН, Жанабазарский, Тилектес, 53"</f>
        <v>КАЗАХСТАН, ТУРКЕСТАНСКАЯ ОБЛ., КАЗЫГУРТСКИЙ РАЙОН, Жанабазарский, Тилектес, 53</v>
      </c>
      <c r="R179" t="str">
        <f>"ҚАЗАҚСТАН, ТҮРКІСТАН ОБЛ., ҚАЗЫҒҰРТ АУДАНЫ, Жанабазарский, Тилектес, 53"</f>
        <v>ҚАЗАҚСТАН, ТҮРКІСТАН ОБЛ., ҚАЗЫҒҰРТ АУДАНЫ, Жанабазарский, Тилектес, 53</v>
      </c>
      <c r="S179" t="str">
        <f>"Жанабазарский, Тилектес, 53"</f>
        <v>Жанабазарский, Тилектес, 53</v>
      </c>
      <c r="T179" t="str">
        <f>"Жанабазарский, Тилектес, 53"</f>
        <v>Жанабазарский, Тилектес, 53</v>
      </c>
      <c r="AB179" t="str">
        <f>"2025-08-20T00:00:00"</f>
        <v>2025-08-20T00:00:00</v>
      </c>
      <c r="AC179" t="str">
        <f>"36"</f>
        <v>36</v>
      </c>
      <c r="AF179" t="s">
        <v>436</v>
      </c>
      <c r="AH179" t="s">
        <v>301</v>
      </c>
      <c r="AJ179" t="s">
        <v>722</v>
      </c>
      <c r="AO179" t="s">
        <v>303</v>
      </c>
      <c r="AP179" t="s">
        <v>299</v>
      </c>
      <c r="AS179" t="s">
        <v>299</v>
      </c>
      <c r="AV179" t="s">
        <v>305</v>
      </c>
      <c r="AW179">
        <v>1</v>
      </c>
      <c r="AX179" t="s">
        <v>306</v>
      </c>
      <c r="AY179" t="s">
        <v>301</v>
      </c>
      <c r="BC179" t="s">
        <v>301</v>
      </c>
      <c r="BH179" t="s">
        <v>299</v>
      </c>
      <c r="BK179" t="s">
        <v>301</v>
      </c>
      <c r="BT179" t="s">
        <v>299</v>
      </c>
      <c r="BU179" t="s">
        <v>309</v>
      </c>
      <c r="BV179" t="s">
        <v>310</v>
      </c>
      <c r="BX179" t="s">
        <v>312</v>
      </c>
      <c r="BY179" t="s">
        <v>490</v>
      </c>
      <c r="BZ179" t="s">
        <v>301</v>
      </c>
      <c r="CD179" t="s">
        <v>316</v>
      </c>
      <c r="CL179" t="s">
        <v>518</v>
      </c>
      <c r="CN179" t="s">
        <v>301</v>
      </c>
      <c r="CP179" t="s">
        <v>406</v>
      </c>
      <c r="CU179" t="s">
        <v>299</v>
      </c>
      <c r="CY179" t="s">
        <v>323</v>
      </c>
      <c r="DA179" t="s">
        <v>299</v>
      </c>
      <c r="DB179" t="s">
        <v>299</v>
      </c>
      <c r="DC179" t="s">
        <v>299</v>
      </c>
      <c r="DD179" t="s">
        <v>299</v>
      </c>
      <c r="DS179" t="s">
        <v>299</v>
      </c>
      <c r="DV179" t="s">
        <v>299</v>
      </c>
      <c r="DW179" t="s">
        <v>324</v>
      </c>
      <c r="EC179" t="s">
        <v>299</v>
      </c>
      <c r="ED179" t="s">
        <v>299</v>
      </c>
      <c r="EE179" t="s">
        <v>325</v>
      </c>
      <c r="EF179" t="s">
        <v>299</v>
      </c>
      <c r="EH179" t="s">
        <v>326</v>
      </c>
      <c r="EK179" t="s">
        <v>304</v>
      </c>
    </row>
    <row r="180" spans="1:141">
      <c r="A180">
        <v>30929539</v>
      </c>
      <c r="B180">
        <v>4542471</v>
      </c>
      <c r="C180" t="s">
        <v>811</v>
      </c>
      <c r="D180" t="s">
        <v>812</v>
      </c>
      <c r="E180" t="s">
        <v>813</v>
      </c>
      <c r="F180" s="1">
        <v>41335</v>
      </c>
      <c r="H180" t="s">
        <v>296</v>
      </c>
      <c r="I180" t="s">
        <v>297</v>
      </c>
      <c r="J180" t="s">
        <v>298</v>
      </c>
      <c r="P180" t="s">
        <v>299</v>
      </c>
      <c r="Q180" t="str">
        <f>"КАЗАХСТАН, ТУРКЕСТАНСКАЯ ОБЛ., КАЗЫГУРТСКИЙ РАЙОН, Карабауский, Сынтас, 27"</f>
        <v>КАЗАХСТАН, ТУРКЕСТАНСКАЯ ОБЛ., КАЗЫГУРТСКИЙ РАЙОН, Карабауский, Сынтас, 27</v>
      </c>
      <c r="R180" t="str">
        <f>"ҚАЗАҚСТАН, ТҮРКІСТАН ОБЛ., ҚАЗЫҒҰРТ АУДАНЫ, Карабауский, Сынтас, 27"</f>
        <v>ҚАЗАҚСТАН, ТҮРКІСТАН ОБЛ., ҚАЗЫҒҰРТ АУДАНЫ, Карабауский, Сынтас, 27</v>
      </c>
      <c r="S180" t="str">
        <f>"Карабауский, Сынтас, 27"</f>
        <v>Карабауский, Сынтас, 27</v>
      </c>
      <c r="T180" t="str">
        <f>"Карабауский, Сынтас, 27"</f>
        <v>Карабауский, Сынтас, 27</v>
      </c>
      <c r="AB180" t="str">
        <f>"2025-09-02T00:00:00"</f>
        <v>2025-09-02T00:00:00</v>
      </c>
      <c r="AC180" t="str">
        <f>"43"</f>
        <v>43</v>
      </c>
      <c r="AD180" t="str">
        <f>"2025-09-01T14:05:54"</f>
        <v>2025-09-01T14:05:54</v>
      </c>
      <c r="AE180" t="str">
        <f>"2026-05-25T14:05:54"</f>
        <v>2026-05-25T14:05:54</v>
      </c>
      <c r="AF180" t="s">
        <v>436</v>
      </c>
      <c r="AH180" t="s">
        <v>400</v>
      </c>
      <c r="AJ180" t="s">
        <v>363</v>
      </c>
      <c r="AO180" t="s">
        <v>303</v>
      </c>
      <c r="AP180" t="s">
        <v>299</v>
      </c>
      <c r="AS180" t="s">
        <v>304</v>
      </c>
      <c r="AV180" t="s">
        <v>305</v>
      </c>
      <c r="AW180">
        <v>2</v>
      </c>
      <c r="AX180" t="s">
        <v>306</v>
      </c>
      <c r="AY180" t="s">
        <v>301</v>
      </c>
      <c r="BC180" t="s">
        <v>301</v>
      </c>
      <c r="BH180" t="s">
        <v>299</v>
      </c>
      <c r="BK180" t="s">
        <v>301</v>
      </c>
      <c r="BT180" t="s">
        <v>299</v>
      </c>
      <c r="BU180" t="s">
        <v>309</v>
      </c>
      <c r="BV180" t="s">
        <v>310</v>
      </c>
      <c r="BX180" t="s">
        <v>312</v>
      </c>
      <c r="BY180" t="s">
        <v>331</v>
      </c>
      <c r="BZ180" t="s">
        <v>301</v>
      </c>
      <c r="CA180" t="s">
        <v>314</v>
      </c>
      <c r="CB180">
        <v>4</v>
      </c>
      <c r="CD180" t="s">
        <v>315</v>
      </c>
      <c r="CE180" t="s">
        <v>316</v>
      </c>
      <c r="CF180" t="s">
        <v>299</v>
      </c>
      <c r="CL180" t="s">
        <v>518</v>
      </c>
      <c r="CN180" t="s">
        <v>431</v>
      </c>
      <c r="CO180" t="s">
        <v>318</v>
      </c>
      <c r="CP180" t="s">
        <v>406</v>
      </c>
      <c r="CU180" t="s">
        <v>299</v>
      </c>
      <c r="CY180" t="s">
        <v>323</v>
      </c>
      <c r="DA180" t="s">
        <v>299</v>
      </c>
      <c r="DB180" t="s">
        <v>299</v>
      </c>
      <c r="DC180" t="s">
        <v>299</v>
      </c>
      <c r="DD180" t="s">
        <v>299</v>
      </c>
      <c r="DS180" t="s">
        <v>299</v>
      </c>
      <c r="DV180" t="s">
        <v>299</v>
      </c>
      <c r="DW180" t="s">
        <v>324</v>
      </c>
      <c r="EC180" t="s">
        <v>299</v>
      </c>
      <c r="ED180" t="s">
        <v>299</v>
      </c>
      <c r="EE180" t="s">
        <v>325</v>
      </c>
      <c r="EF180" t="s">
        <v>299</v>
      </c>
      <c r="EH180" t="s">
        <v>326</v>
      </c>
      <c r="EK180" t="s">
        <v>304</v>
      </c>
    </row>
  </sheetData>
  <autoFilter ref="A1:KG18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Контингент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2025-09-12T05:30:16Z</dcterms:created>
  <dcterms:modified xsi:type="dcterms:W3CDTF">2025-09-12T06:52:19Z</dcterms:modified>
</cp:coreProperties>
</file>