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23895" windowHeight="9975"/>
  </bookViews>
  <sheets>
    <sheet name="Персонал" sheetId="1" r:id="rId1"/>
  </sheets>
  <definedNames>
    <definedName name="_xlnm._FilterDatabase" localSheetId="0" hidden="1">Персонал!$A$1:$CY$53</definedName>
  </definedNames>
  <calcPr calcId="124519" refMode="R1C1"/>
</workbook>
</file>

<file path=xl/calcChain.xml><?xml version="1.0" encoding="utf-8"?>
<calcChain xmlns="http://schemas.openxmlformats.org/spreadsheetml/2006/main">
  <c r="V2" i="1"/>
  <c r="W2"/>
  <c r="AP2"/>
  <c r="AQ2"/>
  <c r="AR2"/>
  <c r="AS2"/>
  <c r="AT2"/>
  <c r="AU2"/>
  <c r="AV2"/>
  <c r="BG2"/>
  <c r="CJ2"/>
  <c r="V3"/>
  <c r="W3"/>
  <c r="AP3"/>
  <c r="AQ3"/>
  <c r="AS3"/>
  <c r="AT3"/>
  <c r="V4"/>
  <c r="W4"/>
  <c r="AP4"/>
  <c r="AQ4"/>
  <c r="AS4"/>
  <c r="AT4"/>
  <c r="V5"/>
  <c r="W5"/>
  <c r="AP5"/>
  <c r="AQ5"/>
  <c r="AS5"/>
  <c r="AT5"/>
  <c r="V6"/>
  <c r="W6"/>
  <c r="AP6"/>
  <c r="AQ6"/>
  <c r="AR6"/>
  <c r="AS6"/>
  <c r="AT6"/>
  <c r="AU6"/>
  <c r="AV6"/>
  <c r="BG6"/>
  <c r="CJ6"/>
  <c r="V7"/>
  <c r="W7"/>
  <c r="AP7"/>
  <c r="AQ7"/>
  <c r="AS7"/>
  <c r="AT7"/>
  <c r="V8"/>
  <c r="W8"/>
  <c r="AP8"/>
  <c r="AQ8"/>
  <c r="AS8"/>
  <c r="AT8"/>
  <c r="V9"/>
  <c r="W9"/>
  <c r="AP9"/>
  <c r="AQ9"/>
  <c r="AS9"/>
  <c r="AT9"/>
  <c r="V10"/>
  <c r="W10"/>
  <c r="AP10"/>
  <c r="AQ10"/>
  <c r="AS10"/>
  <c r="AT10"/>
  <c r="V11"/>
  <c r="W11"/>
  <c r="AP11"/>
  <c r="AQ11"/>
  <c r="AR11"/>
  <c r="AS11"/>
  <c r="AT11"/>
  <c r="AU11"/>
  <c r="AV11"/>
  <c r="CJ11"/>
  <c r="V12"/>
  <c r="W12"/>
  <c r="AP12"/>
  <c r="AQ12"/>
  <c r="AR12"/>
  <c r="AS12"/>
  <c r="AT12"/>
  <c r="AU12"/>
  <c r="AV12"/>
  <c r="BG12"/>
  <c r="CJ12"/>
  <c r="V13"/>
  <c r="W13"/>
  <c r="AP13"/>
  <c r="AQ13"/>
  <c r="AR13"/>
  <c r="AS13"/>
  <c r="AT13"/>
  <c r="AU13"/>
  <c r="AV13"/>
  <c r="BG13"/>
  <c r="CJ13"/>
  <c r="V14"/>
  <c r="W14"/>
  <c r="AP14"/>
  <c r="AQ14"/>
  <c r="AR14"/>
  <c r="AS14"/>
  <c r="AT14"/>
  <c r="AU14"/>
  <c r="AV14"/>
  <c r="BG14"/>
  <c r="CJ14"/>
  <c r="V15"/>
  <c r="W15"/>
  <c r="AP15"/>
  <c r="AQ15"/>
  <c r="AR15"/>
  <c r="AS15"/>
  <c r="AT15"/>
  <c r="AU15"/>
  <c r="AV15"/>
  <c r="BG15"/>
  <c r="CJ15"/>
  <c r="V16"/>
  <c r="W16"/>
  <c r="AP16"/>
  <c r="AQ16"/>
  <c r="AR16"/>
  <c r="AS16"/>
  <c r="AT16"/>
  <c r="AU16"/>
  <c r="AV16"/>
  <c r="BG16"/>
  <c r="CJ16"/>
  <c r="V17"/>
  <c r="W17"/>
  <c r="AP17"/>
  <c r="AQ17"/>
  <c r="AR17"/>
  <c r="AS17"/>
  <c r="AT17"/>
  <c r="AU17"/>
  <c r="AV17"/>
  <c r="BG17"/>
  <c r="CJ17"/>
  <c r="V18"/>
  <c r="W18"/>
  <c r="AP18"/>
  <c r="AQ18"/>
  <c r="AR18"/>
  <c r="AS18"/>
  <c r="AT18"/>
  <c r="AU18"/>
  <c r="AV18"/>
  <c r="BG18"/>
  <c r="CJ18"/>
  <c r="V19"/>
  <c r="W19"/>
  <c r="AP19"/>
  <c r="AQ19"/>
  <c r="AR19"/>
  <c r="AS19"/>
  <c r="AT19"/>
  <c r="AU19"/>
  <c r="AV19"/>
  <c r="BG19"/>
  <c r="CJ19"/>
  <c r="V20"/>
  <c r="W20"/>
  <c r="AP20"/>
  <c r="AQ20"/>
  <c r="AR20"/>
  <c r="AS20"/>
  <c r="AT20"/>
  <c r="AU20"/>
  <c r="AV20"/>
  <c r="BG20"/>
  <c r="CJ20"/>
  <c r="V21"/>
  <c r="W21"/>
  <c r="AP21"/>
  <c r="AQ21"/>
  <c r="AR21"/>
  <c r="AS21"/>
  <c r="AT21"/>
  <c r="AU21"/>
  <c r="AV21"/>
  <c r="BG21"/>
  <c r="CJ21"/>
  <c r="V22"/>
  <c r="W22"/>
  <c r="AP22"/>
  <c r="AQ22"/>
  <c r="AR22"/>
  <c r="AS22"/>
  <c r="AT22"/>
  <c r="AU22"/>
  <c r="AV22"/>
  <c r="CJ22"/>
  <c r="V23"/>
  <c r="W23"/>
  <c r="AP23"/>
  <c r="AQ23"/>
  <c r="AR23"/>
  <c r="AS23"/>
  <c r="AT23"/>
  <c r="AU23"/>
  <c r="AV23"/>
  <c r="BG23"/>
  <c r="CJ23"/>
  <c r="V24"/>
  <c r="W24"/>
  <c r="AP24"/>
  <c r="AQ24"/>
  <c r="AR24"/>
  <c r="AS24"/>
  <c r="AT24"/>
  <c r="AU24"/>
  <c r="AV24"/>
  <c r="BG24"/>
  <c r="CJ24"/>
  <c r="V25"/>
  <c r="W25"/>
  <c r="AP25"/>
  <c r="AQ25"/>
  <c r="AR25"/>
  <c r="AS25"/>
  <c r="AT25"/>
  <c r="AU25"/>
  <c r="AV25"/>
  <c r="BG25"/>
  <c r="CJ25"/>
  <c r="V26"/>
  <c r="W26"/>
  <c r="AP26"/>
  <c r="AQ26"/>
  <c r="AR26"/>
  <c r="AS26"/>
  <c r="AT26"/>
  <c r="AU26"/>
  <c r="AV26"/>
  <c r="BG26"/>
  <c r="CJ26"/>
  <c r="V27"/>
  <c r="W27"/>
  <c r="AP27"/>
  <c r="AQ27"/>
  <c r="AR27"/>
  <c r="AS27"/>
  <c r="AT27"/>
  <c r="AU27"/>
  <c r="AV27"/>
  <c r="BG27"/>
  <c r="CJ27"/>
  <c r="V28"/>
  <c r="W28"/>
  <c r="AP28"/>
  <c r="AQ28"/>
  <c r="AR28"/>
  <c r="AS28"/>
  <c r="AT28"/>
  <c r="AU28"/>
  <c r="AV28"/>
  <c r="BG28"/>
  <c r="CJ28"/>
  <c r="V29"/>
  <c r="W29"/>
  <c r="AP29"/>
  <c r="AQ29"/>
  <c r="AR29"/>
  <c r="AS29"/>
  <c r="AT29"/>
  <c r="AU29"/>
  <c r="AV29"/>
  <c r="BG29"/>
  <c r="CJ29"/>
  <c r="V30"/>
  <c r="W30"/>
  <c r="AP30"/>
  <c r="AQ30"/>
  <c r="AR30"/>
  <c r="AS30"/>
  <c r="AT30"/>
  <c r="AU30"/>
  <c r="AV30"/>
  <c r="BG30"/>
  <c r="CJ30"/>
  <c r="V31"/>
  <c r="W31"/>
  <c r="AP31"/>
  <c r="AQ31"/>
  <c r="AR31"/>
  <c r="AS31"/>
  <c r="AT31"/>
  <c r="AU31"/>
  <c r="AV31"/>
  <c r="BG31"/>
  <c r="CJ31"/>
  <c r="V32"/>
  <c r="W32"/>
  <c r="AP32"/>
  <c r="AQ32"/>
  <c r="AR32"/>
  <c r="AS32"/>
  <c r="AT32"/>
  <c r="AU32"/>
  <c r="AV32"/>
  <c r="CJ32"/>
  <c r="V33"/>
  <c r="W33"/>
  <c r="AP33"/>
  <c r="AQ33"/>
  <c r="AR33"/>
  <c r="AS33"/>
  <c r="AT33"/>
  <c r="AU33"/>
  <c r="AV33"/>
  <c r="BG33"/>
  <c r="CJ33"/>
  <c r="V34"/>
  <c r="W34"/>
  <c r="AP34"/>
  <c r="AQ34"/>
  <c r="AS34"/>
  <c r="AT34"/>
  <c r="V35"/>
  <c r="W35"/>
  <c r="AP35"/>
  <c r="AQ35"/>
  <c r="AS35"/>
  <c r="AT35"/>
  <c r="V36"/>
  <c r="W36"/>
  <c r="AP36"/>
  <c r="AQ36"/>
  <c r="AR36"/>
  <c r="AS36"/>
  <c r="AT36"/>
  <c r="AU36"/>
  <c r="AV36"/>
  <c r="V37"/>
  <c r="W37"/>
  <c r="AP37"/>
  <c r="AQ37"/>
  <c r="AS37"/>
  <c r="AT37"/>
  <c r="V38"/>
  <c r="W38"/>
  <c r="AP38"/>
  <c r="AQ38"/>
  <c r="AS38"/>
  <c r="AT38"/>
  <c r="V39"/>
  <c r="W39"/>
  <c r="AP39"/>
  <c r="AQ39"/>
  <c r="AS39"/>
  <c r="AT39"/>
  <c r="V40"/>
  <c r="W40"/>
  <c r="AP40"/>
  <c r="AQ40"/>
  <c r="AS40"/>
  <c r="AT40"/>
  <c r="T41"/>
  <c r="V41"/>
  <c r="W41"/>
  <c r="AP41"/>
  <c r="AQ41"/>
  <c r="AS41"/>
  <c r="AT41"/>
  <c r="V42"/>
  <c r="W42"/>
  <c r="AP42"/>
  <c r="AQ42"/>
  <c r="AR42"/>
  <c r="AS42"/>
  <c r="AT42"/>
  <c r="AU42"/>
  <c r="AV42"/>
  <c r="BG42"/>
  <c r="CJ42"/>
  <c r="V43"/>
  <c r="W43"/>
  <c r="AP43"/>
  <c r="AQ43"/>
  <c r="AS43"/>
  <c r="AT43"/>
  <c r="V44"/>
  <c r="W44"/>
  <c r="AP44"/>
  <c r="AQ44"/>
  <c r="AR44"/>
  <c r="AS44"/>
  <c r="AT44"/>
  <c r="AU44"/>
  <c r="AV44"/>
  <c r="BG44"/>
  <c r="CJ44"/>
  <c r="V45"/>
  <c r="W45"/>
  <c r="AP45"/>
  <c r="AQ45"/>
  <c r="AR45"/>
  <c r="AS45"/>
  <c r="AT45"/>
  <c r="AU45"/>
  <c r="AV45"/>
  <c r="BG45"/>
  <c r="CJ45"/>
  <c r="V46"/>
  <c r="W46"/>
  <c r="AP46"/>
  <c r="AQ46"/>
  <c r="AS46"/>
  <c r="AT46"/>
  <c r="V47"/>
  <c r="W47"/>
  <c r="AP47"/>
  <c r="AQ47"/>
  <c r="AS47"/>
  <c r="AT47"/>
  <c r="V48"/>
  <c r="W48"/>
  <c r="AP48"/>
  <c r="AQ48"/>
  <c r="AR48"/>
  <c r="AS48"/>
  <c r="AT48"/>
  <c r="AU48"/>
  <c r="AV48"/>
  <c r="BG48"/>
  <c r="CJ48"/>
  <c r="V49"/>
  <c r="W49"/>
  <c r="AP49"/>
  <c r="AQ49"/>
  <c r="AR49"/>
  <c r="AS49"/>
  <c r="AT49"/>
  <c r="AU49"/>
  <c r="AV49"/>
  <c r="BG49"/>
  <c r="CJ49"/>
  <c r="V50"/>
  <c r="W50"/>
  <c r="AP50"/>
  <c r="AQ50"/>
  <c r="AR50"/>
  <c r="AS50"/>
  <c r="AT50"/>
  <c r="AU50"/>
  <c r="AV50"/>
  <c r="BG50"/>
  <c r="CJ50"/>
  <c r="V51"/>
  <c r="W51"/>
  <c r="AP51"/>
  <c r="AQ51"/>
  <c r="AS51"/>
  <c r="AT51"/>
  <c r="V52"/>
  <c r="W52"/>
  <c r="AP52"/>
  <c r="AQ52"/>
  <c r="AR52"/>
  <c r="AS52"/>
  <c r="AT52"/>
  <c r="AU52"/>
  <c r="AV52"/>
  <c r="BG52"/>
  <c r="CJ52"/>
  <c r="V53"/>
  <c r="W53"/>
  <c r="AP53"/>
  <c r="AQ53"/>
  <c r="AS53"/>
  <c r="AT53"/>
</calcChain>
</file>

<file path=xl/sharedStrings.xml><?xml version="1.0" encoding="utf-8"?>
<sst xmlns="http://schemas.openxmlformats.org/spreadsheetml/2006/main" count="1735" uniqueCount="629">
  <si>
    <t>Жұмыскер ID</t>
  </si>
  <si>
    <t>Персонал ID</t>
  </si>
  <si>
    <t>Жөні</t>
  </si>
  <si>
    <t>Аты</t>
  </si>
  <si>
    <t>Әкесінің аты</t>
  </si>
  <si>
    <t>Туған күні</t>
  </si>
  <si>
    <t>ЖСН болмау себебі [7303]</t>
  </si>
  <si>
    <t>Жынысы [199]</t>
  </si>
  <si>
    <t>Азаматтығы [6417]</t>
  </si>
  <si>
    <t>Ұлты [5703]</t>
  </si>
  <si>
    <t>Жеке басын куәландыратын құжаттың нөмірі [7299]</t>
  </si>
  <si>
    <t>Жеке басын куәландыратын құжаттың берілген күні [7300]</t>
  </si>
  <si>
    <t>Тіркеу (жеке басын куәландыратын құжаттың скан көшірмесін тіркеңіз: 1-ші скан көшірмесі, паспорттың аты-жөні бар беті) [7301]</t>
  </si>
  <si>
    <t>Тіркеу (жеке басын куәландыратын құжаттың скан көшірмесін тіркеңіз: 2-ші скан көшірме шекара қызметінің мөрі бар бет) [7302]</t>
  </si>
  <si>
    <t>Әскери шен [241]</t>
  </si>
  <si>
    <t>Мүгедек [7066]</t>
  </si>
  <si>
    <t>Мүгедектік тобы [7067]</t>
  </si>
  <si>
    <t>Мүгедектік себебі [7068]</t>
  </si>
  <si>
    <t>Мүгедектік мерзімі [7069]</t>
  </si>
  <si>
    <t>Мүгедектікті белгілеу күні [7185]</t>
  </si>
  <si>
    <t>Мүгедектігі мерзімге дейін [7070]</t>
  </si>
  <si>
    <t>Жұмысқа қабылдау күні [233]</t>
  </si>
  <si>
    <t>Жұмысқа қабылдау бұйрық нөмірі [6746]</t>
  </si>
  <si>
    <t>Жұмысқа қабылдау туралы бұйрық [order_hire]</t>
  </si>
  <si>
    <t>Жұмысқа қабылданды [235]</t>
  </si>
  <si>
    <t>Еңбек шартының мерзімі [6375]</t>
  </si>
  <si>
    <t>Медициналық қарсы көрсетілімдердің жоқтығы туралы анықтама [reference_non_medical_contraindications]</t>
  </si>
  <si>
    <t>Психиатриялық және (немесе) наркологиялық диспансерде есепте жоқ екендігі туралы анықтама [reference_non_psychiatric_narcology]</t>
  </si>
  <si>
    <t>Справка о несудимости [reference_non_conviction]</t>
  </si>
  <si>
    <t>Қызметкердің ағымдағы мәртебесі [6977]</t>
  </si>
  <si>
    <t>Марапат модуліне қатысу [participate_hr_process]</t>
  </si>
  <si>
    <t>Лауазым [6649]</t>
  </si>
  <si>
    <t>Негізгі лауазымның жүктемесі [6659]</t>
  </si>
  <si>
    <t>Қызметкер [230]</t>
  </si>
  <si>
    <t>Академиялық, ғылыми дәреже [6798]</t>
  </si>
  <si>
    <t>Білімі [197]</t>
  </si>
  <si>
    <t>ЖОО базасында педагогикалық қайта даярлаудан өтті [8818]</t>
  </si>
  <si>
    <t>Диплом [teacher_diploma]</t>
  </si>
  <si>
    <t>Аттестаттау қорытындысы [conclusion_of_certification]</t>
  </si>
  <si>
    <t>Білім беру белгісі [229]</t>
  </si>
  <si>
    <t>Арнайы дефектологиялық білімі бар [6279]</t>
  </si>
  <si>
    <t>Жұмысқа қабылдау кезіндегі  жалпы еңбек өтілі [7003]</t>
  </si>
  <si>
    <t>Ағымдағы мерзімдегі жалпы еңбек  өтілі [7061]</t>
  </si>
  <si>
    <t>Ағымдағы мерзімдегі педагогикалық еңбек өтілі [7004]</t>
  </si>
  <si>
    <t>Ағымдағы мерзімдегі  педагогикалық еңбек өтілі [7062]</t>
  </si>
  <si>
    <t>Осы ұйымдағы жалпы еңбек өтілі [7180]</t>
  </si>
  <si>
    <t>Электронды адрес (Е-mail) [6430]</t>
  </si>
  <si>
    <t>Ұялы телефон (нөмірі) [6431]</t>
  </si>
  <si>
    <t>Санаты [198]</t>
  </si>
  <si>
    <t>Санаттың расталған немесе тағайындалған жылы [6751]</t>
  </si>
  <si>
    <t>Жетекші лауазым санаты [management_position_category]</t>
  </si>
  <si>
    <t>Оқыту тілі [5579]</t>
  </si>
  <si>
    <t>ҮОБ меңгерту бойынша мониторинг, % [monitoring_level] / бастапқы [start]</t>
  </si>
  <si>
    <t>ҮОБ меңгерту бойынша мониторинг, % [monitoring_level] / аралық [middle]</t>
  </si>
  <si>
    <t>ҮОБ меңгерту бойынша мониторинг, % [monitoring_level] / қорытынды [last]</t>
  </si>
  <si>
    <t>Пәнді жүргізу (негізгі жүктеме) [6658]</t>
  </si>
  <si>
    <t>Негізгі пән бойынша сәйкестік [6660]</t>
  </si>
  <si>
    <t>Негізгі пәннің жүктемесі [6661]</t>
  </si>
  <si>
    <t>Аптасына сағат саны [6662]</t>
  </si>
  <si>
    <t>Қосымша лауазым [6749] / Лауазым [76298]</t>
  </si>
  <si>
    <t>Қосымша лауазым [6749] / Мөлшерлеме [76299]</t>
  </si>
  <si>
    <t>Қосымша лауазым санаты [additional_post_category]</t>
  </si>
  <si>
    <t>Қосымша санаттың расталған немесе тағайындалған жылы [additional_category_confirmation]</t>
  </si>
  <si>
    <t>Пәнді жүргізу (қосымша жүктеме) [6285] / Пән [75742]</t>
  </si>
  <si>
    <t>Пәнді жүргізу (қосымша жүктеме) [6285] / Мөлшерлеме [75963]</t>
  </si>
  <si>
    <t>Үйде компьютердің/өзге құрылғылардың болуы [7215]</t>
  </si>
  <si>
    <t>Түгендеу нөмірі [7236]</t>
  </si>
  <si>
    <t>Сатып алу көзі [7237]</t>
  </si>
  <si>
    <t>Сатып алынған жылы [7238]</t>
  </si>
  <si>
    <t>Үйде Интернетке кіру мүмкіндігінің болуы [7216]</t>
  </si>
  <si>
    <t>Қамтамасыз етілген [7242]</t>
  </si>
  <si>
    <t>Модем/роутердың сериялық нөмірі [7243]</t>
  </si>
  <si>
    <t>Біліктілігін арттыру курсынан өтті [5736] / Өткен орны [75139]</t>
  </si>
  <si>
    <t>Біліктілігін арттыру курсынан өтті [5736] / Пән [75163]</t>
  </si>
  <si>
    <t>Біліктілігін арттыру курсынан өтті [5736] / Оқыту бағдарламасы [76665]</t>
  </si>
  <si>
    <t>Біліктілігін арттыру курсынан өтті [5736] / Өту формасы [76666]</t>
  </si>
  <si>
    <t>Біліктілігін арттыру курсынан өтті [5736] / Оқыту тілі [76667]</t>
  </si>
  <si>
    <t>Біліктілігін арттыру курсынан өтті [5736] / Курстың ұзақтығы, сағат [76668]</t>
  </si>
  <si>
    <t>Біліктілігін арттыру курсынан өтті [5736] / Курстың басталу күні [76669]</t>
  </si>
  <si>
    <t>Біліктілігін арттыру курсынан өтті [5736] / Аяқталу күні [76670]</t>
  </si>
  <si>
    <t>Біліктілігін арттыру курсынан өтті [5736] / Біліктілігін арттыру курсынан өтті сертификат (диплом, мадақтама) нөмірі [76671]</t>
  </si>
  <si>
    <t>Факультативтік пән оқытады [7051]</t>
  </si>
  <si>
    <t>Қандай сыныптарда білім береді [225]</t>
  </si>
  <si>
    <t>1-сынып литері [first_class_liter]</t>
  </si>
  <si>
    <t>Оқыту сағаты қай сыныпта көп [6380]</t>
  </si>
  <si>
    <t>Жаратылыстану-математикалық цикл  бойынша пәндерді ағылшын тілінде жүргізеді [5680] / Пән [74932]</t>
  </si>
  <si>
    <t>Жаратылыстану-математикалық цикл  бойынша пәндерді ағылшын тілінде жүргізеді [5680] / Қосымша төлемақы алады [76664]</t>
  </si>
  <si>
    <t>Ағылшын тілінде оқыту бойынша педагогикалық өтілі [5681]</t>
  </si>
  <si>
    <t>Шетелден келген шетел тілінің мұғалімі [6013]</t>
  </si>
  <si>
    <t>Кешкі оқыту жүйесі бар сыныптардың мұғалімі [243]</t>
  </si>
  <si>
    <t>Сынып жетекшілігінің болуы [7050]</t>
  </si>
  <si>
    <t>Біліктілікті арттыру курстарынан өткендігі туралы құжат [training_courses]</t>
  </si>
  <si>
    <t>Ағылшын тілін меңгеру деңгейі [425]</t>
  </si>
  <si>
    <t>Ерекше білім беру қажеттілігі бар балаларды оқытады немесе тәрбие үрдісін жүргізеді [7063]</t>
  </si>
  <si>
    <t>Еңбек шартын бұзу/тоқтату күні [234]</t>
  </si>
  <si>
    <t>Еңбек шартын бұзу/тоқтату туралы бұйрық номері [6750]</t>
  </si>
  <si>
    <t>Еңбек шартын бұзу/тоқтату себебі [236]</t>
  </si>
  <si>
    <t>Еңбек шартын бұзу туралы бұйрық [order_fire]</t>
  </si>
  <si>
    <t>Учебный год [ed_year_pers]</t>
  </si>
  <si>
    <t>Тест тапсырушының мәртебесі [status_who_tested]</t>
  </si>
  <si>
    <t>Балл [Test_score]</t>
  </si>
  <si>
    <t>Сынақ күні [Test_date]</t>
  </si>
  <si>
    <t>Бұйрықтың № [order_number]</t>
  </si>
  <si>
    <t>САНСЫЗБАЕВА</t>
  </si>
  <si>
    <t>АЙГЕРИМ</t>
  </si>
  <si>
    <t>ШЕРТАЕВНА</t>
  </si>
  <si>
    <t>әйел</t>
  </si>
  <si>
    <t>ҚАЗАҚСТАН</t>
  </si>
  <si>
    <t>Қазақтар</t>
  </si>
  <si>
    <t>әскери міндетті емес</t>
  </si>
  <si>
    <t>бұрынғы мұғалiмдердің санынан педагогикалық жұмысқа қайта келді</t>
  </si>
  <si>
    <t>белгіленбеген</t>
  </si>
  <si>
    <t>осы ұйымда жұмыс істейді</t>
  </si>
  <si>
    <t>оқытушы/ мұғалім</t>
  </si>
  <si>
    <t>ішкі қоса атқарушы</t>
  </si>
  <si>
    <t>дәрежесі жоқ</t>
  </si>
  <si>
    <t>Жоғары (педагогикалық)</t>
  </si>
  <si>
    <t>педагогикалық</t>
  </si>
  <si>
    <t>жоқ</t>
  </si>
  <si>
    <t>педагог-модератор</t>
  </si>
  <si>
    <t>2024 жылы расталған</t>
  </si>
  <si>
    <t>[қазақ]</t>
  </si>
  <si>
    <t>Музыка</t>
  </si>
  <si>
    <t>ЖОО алған мамандығы бойынша</t>
  </si>
  <si>
    <t>әлеуметтік педагог</t>
  </si>
  <si>
    <t>педагог</t>
  </si>
  <si>
    <t>ноутбук (жеке)</t>
  </si>
  <si>
    <t>Иә</t>
  </si>
  <si>
    <t>АҚ  БАҰО «Өрлеу» (аймақтық филиалдар АҚ  БАҰО «Өрлеу»), Басқа мекемелер, Басқа мекемелер</t>
  </si>
  <si>
    <t>Психомоториканы және сенсорлы үдерістерді дамыту, Психомоториканы және сенсорлы үдерістерді дамыту, Психомоториканы және сенсорлы үдерістерді дамыту</t>
  </si>
  <si>
    <t>Инклюзивті білім беру, Пәндік курстар/пән, Әлеуметтік-педагогикалық бағыт</t>
  </si>
  <si>
    <t>дистанциялық, күндізгі, дистанциялық</t>
  </si>
  <si>
    <t>қазақ тілінде, қазақ тілінде, қазақ тілінде</t>
  </si>
  <si>
    <t>72, 80, 80</t>
  </si>
  <si>
    <t>2020-06-08T00:00:00, 2023-09-04T00:00:00, 2024-04-01T00:00:00</t>
  </si>
  <si>
    <t>2020-06-19T00:00:00, 2023-09-15T00:00:00, 2024-04-12T00:00:00</t>
  </si>
  <si>
    <t>0372162, 0026369, 310709</t>
  </si>
  <si>
    <t>Әлеуметтік бейімдеу және еңбекке дайындау</t>
  </si>
  <si>
    <t>[7 сынып]</t>
  </si>
  <si>
    <t>[]</t>
  </si>
  <si>
    <t>5-11(12)</t>
  </si>
  <si>
    <t>Жоқ</t>
  </si>
  <si>
    <t>Elementary</t>
  </si>
  <si>
    <t>ақыл-ойы бұзылған балалар үшін</t>
  </si>
  <si>
    <t>АЖИТАЕВ</t>
  </si>
  <si>
    <t>ОМИРБЕК</t>
  </si>
  <si>
    <t>КУДАЙБЕРГЕНОВИЧ</t>
  </si>
  <si>
    <t>ер</t>
  </si>
  <si>
    <t>қатардағы жауынгер</t>
  </si>
  <si>
    <t>педагогикалық емес колледжден</t>
  </si>
  <si>
    <t>белгіленген</t>
  </si>
  <si>
    <t>күзетші</t>
  </si>
  <si>
    <t>штаттық</t>
  </si>
  <si>
    <t>Техникалық және кәсіптік білім</t>
  </si>
  <si>
    <t>басқасы</t>
  </si>
  <si>
    <t>ТАЛАСБАЕВ</t>
  </si>
  <si>
    <t>КУРАЛ</t>
  </si>
  <si>
    <t>КОЖАНБЕРДИЕВИЧ</t>
  </si>
  <si>
    <t>осы облыстың басқа ауданы, қаласы</t>
  </si>
  <si>
    <t>ЖОРАБЕКОВ</t>
  </si>
  <si>
    <t>НУРМУХАММЕД</t>
  </si>
  <si>
    <t>КИЯНОВИЧ</t>
  </si>
  <si>
    <t>осы облыстың осы ауданына, қаласынан</t>
  </si>
  <si>
    <t>Жалпы орта білім</t>
  </si>
  <si>
    <t>АМАНҚҰЛ</t>
  </si>
  <si>
    <t>БЕЙБІТ</t>
  </si>
  <si>
    <t>ТАҢСЫҚБАЙҰЛЫ</t>
  </si>
  <si>
    <t>ӘК қызмет еткен жоқ</t>
  </si>
  <si>
    <t>педагогикалық ЖОО-нан</t>
  </si>
  <si>
    <t>Информатика</t>
  </si>
  <si>
    <t>лаборант</t>
  </si>
  <si>
    <t>АҚ  БАҰО «Өрлеу» (аймақтық филиалдар АҚ  БАҰО «Өрлеу»), АҚ  БАҰО «Өрлеу» (аймақтық филиалдар АҚ  БАҰО «Өрлеу»)</t>
  </si>
  <si>
    <t>Информатика, Информатика</t>
  </si>
  <si>
    <t>Пәндік курстар/пән, Пәндік курстар/пән</t>
  </si>
  <si>
    <t>дистанциялық, күндізгі</t>
  </si>
  <si>
    <t>қазақ тілінде, қазақ тілінде</t>
  </si>
  <si>
    <t>72, 80</t>
  </si>
  <si>
    <t>2021-10-11T00:00:00, 2024-09-16T00:00:00</t>
  </si>
  <si>
    <t>2021-10-21T00:00:00, 2024-09-27T00:00:00</t>
  </si>
  <si>
    <t>0465711, 0852069</t>
  </si>
  <si>
    <t>[3 сынып, 1 сынып, 2 сынып, 4 сынып, 9 сынып, 10 сынып]</t>
  </si>
  <si>
    <t>Ташенов</t>
  </si>
  <si>
    <t>Талас</t>
  </si>
  <si>
    <t>Абдимомынович</t>
  </si>
  <si>
    <t>қосалқы жұмысшы</t>
  </si>
  <si>
    <t>кешенді қызмет көрсету және ғимараттарды жөндеу жұмысшысы</t>
  </si>
  <si>
    <t>ЖАРКЫНБЕКОВА</t>
  </si>
  <si>
    <t>НАЗИРА</t>
  </si>
  <si>
    <t>АЛДАБЕРГЕНОВНА</t>
  </si>
  <si>
    <t>қызмет үй-жайларын тазалаушы</t>
  </si>
  <si>
    <t>КАНАЕВА</t>
  </si>
  <si>
    <t>ГУЛЗАДА</t>
  </si>
  <si>
    <t>ЕГЕМБАЕВНА</t>
  </si>
  <si>
    <t>УСКЕНБАЕВА</t>
  </si>
  <si>
    <t>АКБОТА</t>
  </si>
  <si>
    <t>АМАНГЕЛДИЕВНА</t>
  </si>
  <si>
    <t>кітапханашы</t>
  </si>
  <si>
    <t>БАЙЖУМАНОВА</t>
  </si>
  <si>
    <t>САЛИЯ</t>
  </si>
  <si>
    <t>БИМУРЗАЕВНА</t>
  </si>
  <si>
    <t>мектепалды даярлық тобының/сыныбының педагогі</t>
  </si>
  <si>
    <t>АҚ  БАҰО «Өрлеу» (аймақтық филиалдар АҚ  БАҰО «Өрлеу»), Педагогикалық шеберлік орталығы   «НЗМ» БҰҰ</t>
  </si>
  <si>
    <t>бастауыш оқуы, бастауыш оқуы</t>
  </si>
  <si>
    <t>Жаңартылған білім беру мазмұны, Мектепке дейінгі тәрбие және оқыту</t>
  </si>
  <si>
    <t>дистанциялық, дистанциялық</t>
  </si>
  <si>
    <t>120, 120</t>
  </si>
  <si>
    <t>2020-07-27T00:00:00, 2021-03-05T00:00:00</t>
  </si>
  <si>
    <t>2020-08-14T00:00:00, 2021-03-26T00:00:00</t>
  </si>
  <si>
    <t>051046, 005807</t>
  </si>
  <si>
    <t>бастауыш оқуы</t>
  </si>
  <si>
    <t>[0 сынып]</t>
  </si>
  <si>
    <t>ОШАНОВА</t>
  </si>
  <si>
    <t>АЙТКАНЫМ</t>
  </si>
  <si>
    <t>САВЕТОВНА</t>
  </si>
  <si>
    <t>педагог-зерттеуші</t>
  </si>
  <si>
    <t>2020 жылы тағайындалған</t>
  </si>
  <si>
    <t>Орыс тілі және әдeбиет</t>
  </si>
  <si>
    <t>педагог-психолог</t>
  </si>
  <si>
    <t>АҚ  БАҰО «Өрлеу» (аймақтық филиалдар АҚ  БАҰО «Өрлеу»), АҚ  БАҰО «Өрлеу» (аймақтық филиалдар АҚ  БАҰО «Өрлеу»), Басқа мекемелер, Педагогикалық шеберлік орталығы   «НЗМ» БҰҰ, Басқа мекемелер, АҚ  БАҰО «Өрлеу» (аймақтық филиалдар АҚ  БАҰО «Өрлеу»), Басқа мекемелер, Педагогикалық шеберлік орталығы   «НЗМ» БҰҰ, АҚ  БАҰО «Өрлеу» (аймақтық филиалдар АҚ  БАҰО «Өрлеу»), Педагогикалық шеберлік орталығы   «НЗМ» БҰҰ, Басқа мекемелер, Басқа мекемелер</t>
  </si>
  <si>
    <t>Орыс тілі және әдeбиет, Орыс тілі және әдeбиет, психология, Орыс тілі және әдeбиет, психология, психология, психология, Орыс тілі және әдeбиет, психология, Орыс тілі және әдeбиет, психология, психология</t>
  </si>
  <si>
    <t>Жаңартылған білім беру мазмұны аясында / пән, Жаңартылған білім беру мазмұны, Инклюзивті білім беру, Жаңартылған білім беру мазмұны аясында / пән, Басқа бағдарламалар, Басқа бағдарламалар, Басқа бағдарламалар, Басқа бағдарламалар, Басқа бағдарламалар, Пәндік курстар/пән, Психологиялық қолдау, Психологиялық қолдау</t>
  </si>
  <si>
    <t>күндізгі, күндізгі, күндізгі, дистанциялық, күндізгі, күндізгі, дистанциялық, дистанциялық, дистанциялық, күндізгі, күндізгі, күндізгі</t>
  </si>
  <si>
    <t>қазақ тілінде, қазақ тілінде, қазақ тілінде, орыс тілінде, қазақ тілінде, қазақ тілінде, қазақ тілінде, орыс тілінде, қазақ тілінде, қазақ тілінде, қазақ тілінде, қазақ тілінде</t>
  </si>
  <si>
    <t>40, 160, 16, 80, 40, 40, 24, 80, 80, 120, 80, 24</t>
  </si>
  <si>
    <t>2017-03-27T00:00:00, 2016-05-26T00:00:00, 2020-01-23T00:00:00, 2020-11-16T00:00:00, 2018-09-11T00:00:00, 2017-03-27T00:00:00, 2020-07-09T00:00:00, 2020-11-16T00:00:00, 2021-05-24T00:00:00, 2022-07-22T00:00:00, 2023-09-04T00:00:00, 2023-12-11T00:00:00</t>
  </si>
  <si>
    <t>2017-04-01T00:00:00, 2016-06-19T00:00:00, 2020-01-25T00:00:00, 2020-11-27T00:00:00, 2018-09-21T00:00:00, 2017-04-01T00:00:00, 2020-07-11T00:00:00, 2020-11-27T00:00:00, 2021-06-04T00:00:00, 2022-08-04T00:00:00, 2023-09-15T00:00:00, 2023-12-12T00:00:00</t>
  </si>
  <si>
    <t>0201127, 002495, 002608, 000867, 000530, 0201127, 003939, 000867, 0430839, 323d53367, 0027769, 006103</t>
  </si>
  <si>
    <t>[1 сынып, 2 сынып, 3 сынып, 4 сынып, 6 сынып, 9 сынып, 11 сынып]</t>
  </si>
  <si>
    <t>АБДЫЕВА</t>
  </si>
  <si>
    <t>МУРАТОВНА</t>
  </si>
  <si>
    <t>басқа білім беру ұйымынан</t>
  </si>
  <si>
    <t>АҚ  БАҰО «Өрлеу» (аймақтық филиалдар АҚ  БАҰО «Өрлеу»), АҚ  БАҰО «Өрлеу» (аймақтық филиалдар АҚ  БАҰО «Өрлеу»), АҚ  БАҰО «Өрлеу» (аймақтық филиалдар АҚ  БАҰО «Өрлеу»)</t>
  </si>
  <si>
    <t>Информатика, Информатика, Информатика</t>
  </si>
  <si>
    <t>Ақпараттық-коммуникациялық технологиялар (АКТ), Ақпараттық-коммуникациялық технологиялар (АКТ), Жаңартылған білім беру мазмұны аясында / пән</t>
  </si>
  <si>
    <t>күндізгі, дистанциялық, күндізгі</t>
  </si>
  <si>
    <t>2015-10-19T00:00:00, 2020-05-10T00:00:00, 2017-05-25T00:00:00</t>
  </si>
  <si>
    <t>2015-10-31T00:00:00, 2020-05-22T00:00:00, 2017-06-12T00:00:00</t>
  </si>
  <si>
    <t>0117034, 0363272, 001318</t>
  </si>
  <si>
    <t>[7 сынып, 6 сынып, 5 сынып, 8 сынып, 9 сынып, 10 сынып, 11 сынып, 3 сынып, 4 сынып, 1 сынып]</t>
  </si>
  <si>
    <t>СЕЙДАЛИЕВА</t>
  </si>
  <si>
    <t>НУРИЛА</t>
  </si>
  <si>
    <t>2024 жылы тағайындалған</t>
  </si>
  <si>
    <t>Ағылшын тiлi</t>
  </si>
  <si>
    <t>АҚ  БАҰО «Өрлеу» (аймақтық филиалдар АҚ  БАҰО «Өрлеу»), АҚ  БАҰО «Өрлеу» (аймақтық филиалдар АҚ  БАҰО «Өрлеу»), АҚ  БАҰО «Өрлеу» (аймақтық филиалдар АҚ  БАҰО «Өрлеу»), АҚ  БАҰО «Өрлеу» (аймақтық филиалдар АҚ  БАҰО «Өрлеу»)</t>
  </si>
  <si>
    <t>Ағылшын тiлi, Ағылшын тiлi, Ағылшын тiлi, Ағылшын тiлi</t>
  </si>
  <si>
    <t>Жаңартылған білім беру мазмұны аясында / пән, Жаңартылған білім беру мазмұны, Пәндік курстар/пән, Пәндік курстар/пән</t>
  </si>
  <si>
    <t>күндізгі, күндізгі, күндізгі, күндізгі</t>
  </si>
  <si>
    <t>қазақ тілінде, қазақ тілінде, қазақ тілінде, қазақ тілінде</t>
  </si>
  <si>
    <t>40, 160, 80, 80</t>
  </si>
  <si>
    <t>2014-11-29T00:00:00, 2017-03-24T00:00:00, 2022-05-15T00:00:00, 2023-04-03T00:00:00</t>
  </si>
  <si>
    <t>2014-12-08T00:00:00, 2017-04-26T00:00:00, 2022-08-16T00:00:00, 2023-04-14T00:00:00</t>
  </si>
  <si>
    <t>0018998, 007968, 0608719, 0614876</t>
  </si>
  <si>
    <t>[8 сынып, 9 сынып, 10 сынып, 11 сынып, 2 сынып, 4 сынып, 5 сынып]</t>
  </si>
  <si>
    <t>Advanced</t>
  </si>
  <si>
    <t>ШАКШАНБАЕВА</t>
  </si>
  <si>
    <t>ШУГЫЛА</t>
  </si>
  <si>
    <t>бастауыш сынып мұғалімі</t>
  </si>
  <si>
    <t>2021 жылы тағайындалған</t>
  </si>
  <si>
    <t>АҚ  БАҰО «Өрлеу» (аймақтық филиалдар АҚ  БАҰО «Өрлеу»), АҚ  БАҰО «Өрлеу» (аймақтық филиалдар АҚ  БАҰО «Өрлеу»), 031(мәні қате)</t>
  </si>
  <si>
    <t>бастауыш оқуы, бастауыш оқуы, бастауыш оқуы</t>
  </si>
  <si>
    <t>Жаңартылған білім беру мазмұны аясында / пән, Жаңартылған білім беру мазмұны, Жаңартылған білім беру мазмұны аясында / пән</t>
  </si>
  <si>
    <t>күндізгі, күндізгі, күндізгі</t>
  </si>
  <si>
    <t>32, 120, 120</t>
  </si>
  <si>
    <t>2018-03-06T00:00:00, 2018-06-14T00:00:00, 2023-08-02T00:00:00</t>
  </si>
  <si>
    <t>2018-03-10T00:00:00, 2018-06-29T00:00:00, 2023-08-23T00:00:00</t>
  </si>
  <si>
    <t>001088, 033191, 035630</t>
  </si>
  <si>
    <t>Сауат ашу (ана тілі, жазу, ауызекі сөйлеу тілі, дактильді сөйлеу тілі)</t>
  </si>
  <si>
    <t>[2 сынып]</t>
  </si>
  <si>
    <t>БАРАТОВА</t>
  </si>
  <si>
    <t>САЛИХА</t>
  </si>
  <si>
    <t>АКБАРОВНА</t>
  </si>
  <si>
    <t>Жаңартылған білім беру мазмұны, Жаңартылған деңгейлік курстар, Пәндік курстар/пән</t>
  </si>
  <si>
    <t>120, 320, 80</t>
  </si>
  <si>
    <t>2017-04-04T00:00:00, 2019-02-18T00:00:00, 2023-10-09T00:00:00</t>
  </si>
  <si>
    <t>2017-04-19T00:00:00, 2019-04-26T00:00:00, 2023-10-20T00:00:00</t>
  </si>
  <si>
    <t>019003, 004818, 0725081</t>
  </si>
  <si>
    <t>[3 сынып]</t>
  </si>
  <si>
    <t>Beginner</t>
  </si>
  <si>
    <t>БЕЙСЕНОВА</t>
  </si>
  <si>
    <t>БАНУ</t>
  </si>
  <si>
    <t>КАЗЫБЕКОВНА</t>
  </si>
  <si>
    <t>Дыбыстардың айтылуын қалыптастыру және есту қабілетін дамытуға</t>
  </si>
  <si>
    <t>психолог</t>
  </si>
  <si>
    <t>Басқа мекемелер, Басқа мекемелер</t>
  </si>
  <si>
    <t>психология, психология</t>
  </si>
  <si>
    <t>Басқа бағдарламалар, Басқа бағдарламалар</t>
  </si>
  <si>
    <t>күндізгі, дистанциялық</t>
  </si>
  <si>
    <t>16, 24</t>
  </si>
  <si>
    <t>2020-01-24T00:00:00, 2020-01-02T00:00:00</t>
  </si>
  <si>
    <t>2020-01-28T00:00:00, 2020-07-11T00:00:00</t>
  </si>
  <si>
    <t>002636, 003967</t>
  </si>
  <si>
    <t>психология</t>
  </si>
  <si>
    <t>ОМАРОВА</t>
  </si>
  <si>
    <t>РАЯ</t>
  </si>
  <si>
    <t>АРЫЗБЕКОВНА</t>
  </si>
  <si>
    <t>Қазақ тілі және әдeбиет</t>
  </si>
  <si>
    <t>планшет (жеке)</t>
  </si>
  <si>
    <t>АҚ  БАҰО «Өрлеу» (аймақтық филиалдар АҚ  БАҰО «Өрлеу»), Педагогикалық шеберлік орталығы   «НЗМ» БҰҰ, АҚ  БАҰО «Өрлеу» (аймақтық филиалдар АҚ  БАҰО «Өрлеу»), АҚ  БАҰО «Өрлеу» (аймақтық филиалдар АҚ  БАҰО «Өрлеу»), Басқа мекемелер, Басқа мекемелер, Педагогикалық шеберлік орталығы   «НЗМ» БҰҰ</t>
  </si>
  <si>
    <t>Қазақ тілі және әдeбиет, Қазақ тілі және әдeбиет, Қазақ тілі және әдeбиет, Қазақ тілі және әдeбиет, басқалар, Қазақ тілі және әдeбиет, Қазақ тілі және әдeбиет</t>
  </si>
  <si>
    <t>Жаңартылған білім беру мазмұны аясында / пән, Жаңартылған білім беру мазмұны аясында / пән, Жаңартылған білім беру мазмұны аясында / пән, Жаңартылған білім беру мазмұны аясында / пән, Басқа бағдарламалар, Жаңартылған білім беру мазмұны аясында / пән, Жаңартылған білім беру мазмұны аясында / пән</t>
  </si>
  <si>
    <t>күндізгі, күндізгі, күндізгі, күндізгі, дистанциялық, дистанциялық, дистанциялық</t>
  </si>
  <si>
    <t>қазақ тілінде, қазақ тілінде, қазақ тілінде, қазақ тілінде, қазақ тілінде, қазақ тілінде, қазақ тілінде</t>
  </si>
  <si>
    <t>36, 100, 160, 36, 30, 72, 80</t>
  </si>
  <si>
    <t>2019-06-10T00:00:00, 2017-04-04T00:00:00, 2017-05-24T00:00:00, 2019-06-10T00:00:00, 2021-03-24T00:00:00, 2021-10-19T00:00:00, 2021-12-02T00:00:00</t>
  </si>
  <si>
    <t>2019-06-14T00:00:00, 2017-07-16T00:00:00, 2017-06-06T00:00:00, 2019-06-14T00:00:00, 2021-03-31T00:00:00, 2021-11-05T00:00:00, 2021-12-15T00:00:00</t>
  </si>
  <si>
    <t>0316939, 008, 005049, 0316939, 000996, 1588, 002380</t>
  </si>
  <si>
    <t>[5 сынып, 6 сынып, 7 сынып]</t>
  </si>
  <si>
    <t>ЖЫЛКЕЛДЫ</t>
  </si>
  <si>
    <t>КЕРИМБЕКОВИЧ</t>
  </si>
  <si>
    <t>директор</t>
  </si>
  <si>
    <t>педагог -сарапшы</t>
  </si>
  <si>
    <t>2019 жылы тағайындалған</t>
  </si>
  <si>
    <t>басшы</t>
  </si>
  <si>
    <t>Дене шынықтыру</t>
  </si>
  <si>
    <t>Педагогикалық шеберлік орталығы   «НЗМ» БҰҰ, АҚ  БАҰО «Өрлеу» (аймақтық филиалдар АҚ  БАҰО «Өрлеу»), Педагогикалық шеберлік орталығы   «НЗМ» БҰҰ, Педагогикалық шеберлік орталығы   «НЗМ» БҰҰ, Педагогикалық шеберлік орталығы   «НЗМ» БҰҰ, Педагогикалық шеберлік орталығы   «НЗМ» БҰҰ, Педагогикалық шеберлік орталығы   «НЗМ» БҰҰ</t>
  </si>
  <si>
    <t>басқалар, басқалар, басқалар, басқалар, басқалар, басқалар, басқалар</t>
  </si>
  <si>
    <t>Жаңартылған білім беру мазмұны аясында / пән, Мектеп басшылары үшін, Мектеп басшылары үшін, Мектеп басшылары үшін, Мектеп басшылары үшін, Мектеп басшылары үшін, Мектеп басшылары үшін</t>
  </si>
  <si>
    <t>күндізгі, күндізгі, күндізгі, дистанциялық, күндізгі, күндізгі, күндізгі</t>
  </si>
  <si>
    <t>80, 80, 40, 120, 80, 120, 80</t>
  </si>
  <si>
    <t>2016-11-07T00:00:00, 2016-03-28T00:00:00, 2016-10-13T00:00:00, 2020-03-28T00:00:00, 2024-11-18T00:00:00, 2024-10-14T00:00:00, 2024-11-18T00:00:00</t>
  </si>
  <si>
    <t>2016-11-18T00:00:00, 2018-04-08T00:00:00, 2016-10-21T00:00:00, 2021-06-28T00:00:00, 2024-11-29T00:00:00, 2024-10-31T00:00:00, 2024-11-29T00:00:00</t>
  </si>
  <si>
    <t>027422, 0129584, 022690, 005060, 095789, 095157, 096256</t>
  </si>
  <si>
    <t>[7 сынып, 8 сынып, 9 сынып]</t>
  </si>
  <si>
    <t>НУРЛЫХАНОВ</t>
  </si>
  <si>
    <t>БАКЫТХАН</t>
  </si>
  <si>
    <t>УШКЕМБАЕВИЧ</t>
  </si>
  <si>
    <t>Тарих</t>
  </si>
  <si>
    <t>аға тәлімгер</t>
  </si>
  <si>
    <t>2021 жылы расталған</t>
  </si>
  <si>
    <t>АҚ  БАҰО «Өрлеу» (аймақтық филиалдар АҚ  БАҰО «Өрлеу»), 031(мәні қате)</t>
  </si>
  <si>
    <t>Адам. Қоғам. Құқық, Тарих</t>
  </si>
  <si>
    <t>Жаңартылған білім беру мазмұны, Жаңартылған білім беру мазмұны аясында / пән</t>
  </si>
  <si>
    <t>күндізгі, күндізгі</t>
  </si>
  <si>
    <t>80, 120</t>
  </si>
  <si>
    <t>2019-04-10T00:00:00, 2023-06-29T00:00:00</t>
  </si>
  <si>
    <t>2019-04-22T00:00:00, 2023-07-20T00:00:00</t>
  </si>
  <si>
    <t>009649, 033698</t>
  </si>
  <si>
    <t>Адам. Қоғам. Құқық</t>
  </si>
  <si>
    <t>[6 сынып, 9 сынып, 8 сынып, 10 сынып, 11 сынып, 7 сынып]</t>
  </si>
  <si>
    <t>ТЕМИРБАЕВА</t>
  </si>
  <si>
    <t>БИБИГУЛ</t>
  </si>
  <si>
    <t>УМИРТАЕВНА</t>
  </si>
  <si>
    <t>директордың тәрбие ісі жөніндегі орынбасары</t>
  </si>
  <si>
    <t>екінші санатты</t>
  </si>
  <si>
    <t>сабақ бермейді</t>
  </si>
  <si>
    <t>Педагогикалық шеберлік орталығы   «НЗМ» БҰҰ, АҚ  БАҰО «Өрлеу» (аймақтық филиалдар АҚ  БАҰО «Өрлеу»), АҚ  БАҰО «Өрлеу» (аймақтық филиалдар АҚ  БАҰО «Өрлеу»), Басқа мекемелер, Басқа мекемелер, Басқа мекемелер</t>
  </si>
  <si>
    <t>басқалар, басқалар, басқалар, Өзін-өзі тану, бастауыш оқуы, басқалар</t>
  </si>
  <si>
    <t>Жаңартылған білім беру мазмұны аясында / пән, Жаңартылған білім беру мазмұны, Жаңартылған білім беру мазмұны аясында / пән, Пәндік курстар/пән, Пәндік курстар/пән, Білім беру саласындағы менеджмент</t>
  </si>
  <si>
    <t>күндізгі, күндізгі, күндізгі, дистанциялық, күндізгі, күндізгі</t>
  </si>
  <si>
    <t>қазақ тілінде, қазақ тілінде, қазақ тілінде, қазақ тілінде, қазақ тілінде, қазақ тілінде</t>
  </si>
  <si>
    <t>40, 120, 80, 72, 72, 40</t>
  </si>
  <si>
    <t>2017-10-13T00:00:00, 2016-07-26T00:00:00, 2018-10-15T00:00:00, 2021-06-21T00:00:00, 2021-10-19T00:00:00, 2023-11-06T00:00:00</t>
  </si>
  <si>
    <t>2017-10-20T00:00:00, 2016-08-15T00:00:00, 2018-10-26T00:00:00, 2021-07-02T00:00:00, 2021-11-05T00:00:00, 2023-11-10T00:00:00</t>
  </si>
  <si>
    <t>054418, 003848, 0285393, 0001138, 1945, 0035741</t>
  </si>
  <si>
    <t>басқалар</t>
  </si>
  <si>
    <t>[3 сынып, 4 сынып, 5 сынып, 6 сынып]</t>
  </si>
  <si>
    <t>МАМЫТОВА</t>
  </si>
  <si>
    <t>ЭЛЬМИРА</t>
  </si>
  <si>
    <t>САРСЕНБЕКОВНА</t>
  </si>
  <si>
    <t>қосымша білім педагогы</t>
  </si>
  <si>
    <t>2020 жылы расталған</t>
  </si>
  <si>
    <t>АҚ  БАҰО «Өрлеу» (аймақтық филиалдар АҚ  БАҰО «Өрлеу»), Педагогикалық шеберлік орталығы   «НЗМ» БҰҰ, Басқа мекемелер, қысқа мерзімді курстар, АҚ  БАҰО «Өрлеу» (аймақтық филиалдар АҚ  БАҰО «Өрлеу»), «USTAZ Professional Learning Centre» ЖШС</t>
  </si>
  <si>
    <t>басқалар, басқалар, Орыс тілі және әдeбиет, Орыс тілі және әдeбиет, Орыс тілі және әдeбиет, басқалар</t>
  </si>
  <si>
    <t>Жаңартылған білім беру мазмұны аясында / пән, Мектеп басшылары үшін, Жаңартылған білім беру мазмұны аясында / пән, Пәндік курстар/пән, Пәндік курстар/пән, Басқа бағдарламалар</t>
  </si>
  <si>
    <t>күндізгі, күндізгі, дистанциялық, күндізгі, күндізгі, дистанциялық</t>
  </si>
  <si>
    <t>160, 640, 72, 80, 24, 80</t>
  </si>
  <si>
    <t>2018-05-10T00:00:00, 2017-02-27T00:00:00, 2021-10-19T00:00:00, 2024-04-08T00:00:00, 2024-04-11T00:00:00, 2025-02-03T00:00:00</t>
  </si>
  <si>
    <t>2018-06-13T00:00:00, 2017-12-22T00:00:00, 2021-11-05T00:00:00, 2024-04-19T00:00:00, 2024-04-18T00:00:00, 2025-02-14T00:00:00</t>
  </si>
  <si>
    <t>006650, 004001, 1594, 0836691, 220703, 1022</t>
  </si>
  <si>
    <t>[8 сынып, 9 сынып]</t>
  </si>
  <si>
    <t>СЕРИКБАЕВА</t>
  </si>
  <si>
    <t>ЗУЛЬФИЯ</t>
  </si>
  <si>
    <t>УАЛИХАНОВНА</t>
  </si>
  <si>
    <t>Математика/алгебра/геометрия</t>
  </si>
  <si>
    <t>АҚ  БАҰО «Өрлеу» (аймақтық филиалдар АҚ  БАҰО «Өрлеу»), Жаңартылған бағдарламалар бойынша курстар</t>
  </si>
  <si>
    <t>Математика/алгебра/геометрия, Математика/алгебра/геометрия</t>
  </si>
  <si>
    <t>Жаңартылған білім беру мазмұны аясында / пән, Жаңартылған білім беру мазмұны аясында / пән</t>
  </si>
  <si>
    <t>80, 80</t>
  </si>
  <si>
    <t>2017-05-30T00:00:00, 2023-09-25T00:00:00</t>
  </si>
  <si>
    <t>2017-06-06T00:00:00, 2023-10-06T00:00:00</t>
  </si>
  <si>
    <t>004005, 0722422</t>
  </si>
  <si>
    <t>[7 сынып, 5 сынып, 6 сынып]</t>
  </si>
  <si>
    <t>БЕЙСЕКОВА</t>
  </si>
  <si>
    <t>ГУЛЖАМИЛА</t>
  </si>
  <si>
    <t>СЕЙТОВНА</t>
  </si>
  <si>
    <t>Педагогикалық шеберлік орталығы   «НЗМ» БҰҰ, «USTAZ Professional Learning Centre» ЖШС, АҚ  БАҰО «Өрлеу» (аймақтық филиалдар АҚ  БАҰО «Өрлеу»), Педагогикалық шеберлік орталығы   «НЗМ» БҰҰ, Педагогикалық шеберлік орталығы   «НЗМ» БҰҰ, АҚ  БАҰО «Өрлеу» (аймақтық филиалдар АҚ  БАҰО «Өрлеу»), Педагогикалық шеберлік орталығы   «НЗМ» БҰҰ, Педагогикалық шеберлік орталығы   «НЗМ» БҰҰ</t>
  </si>
  <si>
    <t>Физика/Астрономия , Физика/Астрономия , Физика/Астрономия , басқалар, басқалар, Математика/алгебра/геометрия, Математика/алгебра/геометрия, Математика/алгебра/геометрия</t>
  </si>
  <si>
    <t>Жаңартылған білім беру мазмұны аясында / пән, Ағылшын тілі мұғалімдеріне арналған тілдік курстар, Жаңартылған деңгейлік курстар, Басқа бағдарламалар, Басқа бағдарламалар, Пәндік курстар/пән, Білім беру саласындағы халықаралық жобалар (PISA, TALIS және т. б.), Білім беру саласындағы халықаралық жобалар (PISA, TALIS және т. б.)</t>
  </si>
  <si>
    <t>күндізгі, күндізгі, күндізгі, күндізгі, күндізгі, дистанциялық, күндізгі, дистанциялық</t>
  </si>
  <si>
    <t>қазақ тілінде, қазақ тілінде, қазақ тілінде, қазақ тілінде, қазақ тілінде, қазақ тілінде, қазақ тілінде, қазақ тілінде</t>
  </si>
  <si>
    <t>80, 200, 80, 80, 32, 80, 16, 56</t>
  </si>
  <si>
    <t>2014-05-29T00:00:00, 2019-05-23T00:00:00, 2014-03-03T00:00:00, 2016-06-20T00:00:00, 2018-03-06T00:00:00, 2021-08-23T00:00:00, 2022-02-23T00:00:00, 2020-07-07T00:00:00</t>
  </si>
  <si>
    <t>2014-06-09T00:00:00, 2019-09-17T00:00:00, 2014-06-09T00:00:00, 2016-07-08T00:00:00, 2018-03-10T00:00:00, 2021-09-03T00:00:00, 2022-02-24T00:00:00, 2020-07-21T00:00:00</t>
  </si>
  <si>
    <t>0018206, 0849810, 0018206, 004350, 001087, 0461443, 2237b568a, 0ffbb7e3</t>
  </si>
  <si>
    <t>Физика/Астрономия</t>
  </si>
  <si>
    <t>[10 сынып, 9 сынып, 11 сынып]</t>
  </si>
  <si>
    <t>Физика</t>
  </si>
  <si>
    <t>иә</t>
  </si>
  <si>
    <t>Proficiency</t>
  </si>
  <si>
    <t>САЙЛАУОВ</t>
  </si>
  <si>
    <t>ОРАЗБЕК</t>
  </si>
  <si>
    <t>МАДИГАЗИЕВИЧ</t>
  </si>
  <si>
    <t>Техникалық және кәсіптік (педагогикалық)</t>
  </si>
  <si>
    <t>ТжКББ ұйымынан алған  мамандығы бойынша</t>
  </si>
  <si>
    <t>Өткен жоқ</t>
  </si>
  <si>
    <t>[5 сынып, 6 сынып, 11 сынып]</t>
  </si>
  <si>
    <t>АЙМЫРЗАЕВ</t>
  </si>
  <si>
    <t>МАХАНБЕТ</t>
  </si>
  <si>
    <t>АХМЕТОВИЧ</t>
  </si>
  <si>
    <t>басшының орынбасары</t>
  </si>
  <si>
    <t>Көркем еңбек</t>
  </si>
  <si>
    <t>педагог ұйымдастурышы куратор</t>
  </si>
  <si>
    <t>АҚ  БАҰО «Өрлеу» (аймақтық филиалдар АҚ  БАҰО «Өрлеу»), ҚР БҒМ «Республикалық қосымша білім беру оқу-әдістемелік орталығы» РМҚК, АҚ  БАҰО «Өрлеу» (аймақтық филиалдар АҚ  БАҰО «Өрлеу»), АҚ  БАҰО «Өрлеу» (аймақтық филиалдар АҚ  БАҰО «Өрлеу»), АҚ  БАҰО «Өрлеу» (аймақтық филиалдар АҚ  БАҰО «Өрлеу»)</t>
  </si>
  <si>
    <t>Көркем еңбек, Көркем еңбек, Көркем еңбек, Көркем еңбек, Көркем еңбек</t>
  </si>
  <si>
    <t>Жаңартылған білім беру мазмұны аясында / пән, Жаңартылған білім беру мазмұны аясында / пән, Білім беру саласындағы менеджмент, Пәндік курстар/пән, Пәндік курстар/пән</t>
  </si>
  <si>
    <t>күндізгі, күндізгі, күндізгі, күндізгі, күндізгі</t>
  </si>
  <si>
    <t>қазақ тілінде, қазақ тілінде, қазақ тілінде, қазақ тілінде, қазақ тілінде</t>
  </si>
  <si>
    <t>40, 16, 80, 80, 80</t>
  </si>
  <si>
    <t>2019-03-05T00:00:00, 2017-11-04T00:00:00, 2022-08-15T00:00:00, 2022-08-01T00:00:00, 2023-09-25T00:00:00</t>
  </si>
  <si>
    <t>2019-03-14T00:00:00, 2017-11-08T00:00:00, 2022-08-26T00:00:00, 2022-08-12T00:00:00, 2023-10-06T00:00:00</t>
  </si>
  <si>
    <t>009248, 00793, 0534166, 0605504, 0722313</t>
  </si>
  <si>
    <t>[3 сынып, 4 сынып, 5 сынып, 2 сынып, 8 сынып]</t>
  </si>
  <si>
    <t>КОСЫМОВА</t>
  </si>
  <si>
    <t>АЙНУР</t>
  </si>
  <si>
    <t>МАХАМБЕТОВНА</t>
  </si>
  <si>
    <t>АҚ  БАҰО «Өрлеу» (аймақтық филиалдар АҚ  БАҰО «Өрлеу»)</t>
  </si>
  <si>
    <t>Жаңартылған білім беру мазмұны аясында / пән</t>
  </si>
  <si>
    <t>күндізгі</t>
  </si>
  <si>
    <t>қазақ тілінде</t>
  </si>
  <si>
    <t>2019-06-10T00:00:00</t>
  </si>
  <si>
    <t>2019-06-14T00:00:00</t>
  </si>
  <si>
    <t>[8 сынып, 9 сынып, 10 сынып, 11 сынып]</t>
  </si>
  <si>
    <t>ДОСЫМБЕТОВ</t>
  </si>
  <si>
    <t>САПАР</t>
  </si>
  <si>
    <t>ИРЫСКЫБАЕВИЧ</t>
  </si>
  <si>
    <t>директордың оқу жұмысы жөніндегі орынбасары</t>
  </si>
  <si>
    <t>АҚ  БАҰО «Өрлеу» (аймақтық филиалдар АҚ  БАҰО «Өрлеу»), Басқа мекемелер, Педагогикалық шеберлік орталығы   «НЗМ» БҰҰ, Басқа мекемелер, «USTAZ Professional Learning Centre» ЖШС</t>
  </si>
  <si>
    <t>Тарих, Тарих, Тарих, басқалар, Тарих</t>
  </si>
  <si>
    <t>Жаңартылған білім беру мазмұны, Жаңартылған білім беру мазмұны аясында / пән, Жаңартылған білім беру мазмұны аясында / пән, Басқа бағдарламалар, Кәсіби құзыреттілігі</t>
  </si>
  <si>
    <t>дистанциялық, күндізгі, күндізгі, күндізгі, дистанциялық</t>
  </si>
  <si>
    <t>80, 16, 100, 30, 80</t>
  </si>
  <si>
    <t>2020-05-11T00:00:00, 2017-04-05T00:00:00, 2017-07-04T00:00:00, 2021-03-24T00:00:00, 2025-02-10T00:00:00</t>
  </si>
  <si>
    <t>2020-05-22T00:00:00, 2017-04-08T00:00:00, 2017-07-16T00:00:00, 2021-03-31T00:00:00, 2025-02-21T00:00:00</t>
  </si>
  <si>
    <t>0363335, 00795, 0010, 000994, 214</t>
  </si>
  <si>
    <t>[7 сынып, 8 сынып, 11 сынып, 9 сынып, 10 сынып, 5 сынып]</t>
  </si>
  <si>
    <t>МЫНБАЕВА</t>
  </si>
  <si>
    <t>МАРЖАН</t>
  </si>
  <si>
    <t>АБДИКАСЫМОВНА</t>
  </si>
  <si>
    <t>Сауат ашу (ана тілі, жазу, ауызекі сөйлеу тілі, дактильді сөйлеу тілі), бастауыш оқуы</t>
  </si>
  <si>
    <t>Жаңартылған білім беру мазмұны аясында / пән, Инклюзивті білім беру</t>
  </si>
  <si>
    <t>2019-04-04T00:00:00, 2022-07-18T00:00:00</t>
  </si>
  <si>
    <t>2019-04-19T00:00:00, 2022-08-05T00:00:00</t>
  </si>
  <si>
    <t>019016, 32749ba2c</t>
  </si>
  <si>
    <t>САДЫКОВА</t>
  </si>
  <si>
    <t>ЗАУРОВНА</t>
  </si>
  <si>
    <t>2017-03-30T00:00:00</t>
  </si>
  <si>
    <t>2017-04-19T00:00:00</t>
  </si>
  <si>
    <t>[4 сынып]</t>
  </si>
  <si>
    <t>ЖОЛАЕВА</t>
  </si>
  <si>
    <t>УЛБАЛА</t>
  </si>
  <si>
    <t>ОРАКОВНА</t>
  </si>
  <si>
    <t>Биология</t>
  </si>
  <si>
    <t>смартфон</t>
  </si>
  <si>
    <t>Педагогикалық шеберлік орталығы   «НЗМ» БҰҰ, АҚ  БАҰО «Өрлеу» (аймақтық филиалдар АҚ  БАҰО «Өрлеу»), Бөбек Ұлттық ғылыми-практикалық, білім беру және сауықтыру орталығы»), АҚ  БАҰО «Өрлеу» (аймақтық филиалдар АҚ  БАҰО «Өрлеу»), АҚ  БАҰО «Өрлеу» (аймақтық филиалдар АҚ  БАҰО «Өрлеу»)</t>
  </si>
  <si>
    <t>Биология, Биология, Өзін-өзі тану, Биология, Жаһандық құзыреттілік</t>
  </si>
  <si>
    <t>Жаңартылған білім беру мазмұны, Физика, химия, биология, информатика мұғалімдеріне арналған ағылшын тіліндегі тілдік курстар, Оқу-тәрбие процесі, Пәндік курстар/пән, Пәндік курстар/пән</t>
  </si>
  <si>
    <t>күндізгі, дистанциялық, дистанциялық, күндізгі, күндізгі</t>
  </si>
  <si>
    <t>80, 80, 72, 80, 80</t>
  </si>
  <si>
    <t>2020-09-02T00:00:00, 2021-08-23T00:00:00, 2021-10-08T00:00:00, 2024-08-05T00:00:00, 2025-08-04T00:00:00</t>
  </si>
  <si>
    <t>2018-09-14T00:00:00, 2021-09-03T00:00:00, 2021-10-22T00:00:00, 2024-08-16T00:00:00, 2025-08-15T00:00:00</t>
  </si>
  <si>
    <t>006533, 0461298, 0004051, 0846405, 1011421</t>
  </si>
  <si>
    <t>[5 сынып, 6 сынып, 8 сынып, 10 сынып, 7 сынып, 9 сынып]</t>
  </si>
  <si>
    <t>КАНАЕВ</t>
  </si>
  <si>
    <t>АМИРБЕК</t>
  </si>
  <si>
    <t>САДВАХАСОВИЧ</t>
  </si>
  <si>
    <t>офицерлік құрам</t>
  </si>
  <si>
    <t>орта білім беру ұйымдарының бастапқы әскери және технологиялық даярлығының педагог-ұйымдастырушысы</t>
  </si>
  <si>
    <t>Алғашқы әскери дайындық</t>
  </si>
  <si>
    <t>Жеке</t>
  </si>
  <si>
    <t>Жаңартылған бағдарламалар бойынша курстар</t>
  </si>
  <si>
    <t>2022-04-25T00:00:00</t>
  </si>
  <si>
    <t>2022-05-06T00:00:00</t>
  </si>
  <si>
    <t>[10 сынып, 11 сынып]</t>
  </si>
  <si>
    <t>АЛИШОВ</t>
  </si>
  <si>
    <t>ДАУРЕН</t>
  </si>
  <si>
    <t>НУРАЛИЕВИЧ</t>
  </si>
  <si>
    <t>педагогикалық колледждың</t>
  </si>
  <si>
    <t>Химия, Математика/алгебра/геометрия</t>
  </si>
  <si>
    <t>Жаңартылған білім беру мазмұны аясында / пән, Жаңартылған білім беру мазмұны</t>
  </si>
  <si>
    <t>2018-06-11T00:00:00, 2020-05-11T00:00:00</t>
  </si>
  <si>
    <t>2018-06-20T00:00:00, 2020-05-22T00:00:00</t>
  </si>
  <si>
    <t>010997, 0363671</t>
  </si>
  <si>
    <t>Химия</t>
  </si>
  <si>
    <t>[7 сынып, 8 сынып, 9 сынып, 10 сынып, 11 сынып]</t>
  </si>
  <si>
    <t>БОСТАНОВ</t>
  </si>
  <si>
    <t>АСЫЛБЕК</t>
  </si>
  <si>
    <t>КЫДЫРУЛЫ</t>
  </si>
  <si>
    <t>от жағушы</t>
  </si>
  <si>
    <t>БЕКТУРГАНОВ</t>
  </si>
  <si>
    <t>АБДИМАНАП</t>
  </si>
  <si>
    <t>РАХИМОВИЧ</t>
  </si>
  <si>
    <t>ИСМАЙЛ</t>
  </si>
  <si>
    <t>АЙДАНА</t>
  </si>
  <si>
    <t>САҒЫНТАЙҚЫЗЫ</t>
  </si>
  <si>
    <t>мұғалім-дефектолог</t>
  </si>
  <si>
    <t>іс-қағаз жүргізушісі</t>
  </si>
  <si>
    <t>Педагогикалық құзыреттілік: дамыту және жетілдіру</t>
  </si>
  <si>
    <t>2024-09-30T00:00:00</t>
  </si>
  <si>
    <t>2024-10-11T00:00:00</t>
  </si>
  <si>
    <t>Логопедия</t>
  </si>
  <si>
    <t>сөйлеу тілінің күрделі бұзылыстары бар балаларға арналған</t>
  </si>
  <si>
    <t>АЖИТАЕВА</t>
  </si>
  <si>
    <t>ГУЛЬЖАН</t>
  </si>
  <si>
    <t>СЕРИКОВНА</t>
  </si>
  <si>
    <t>вахтер (әрбір ғимаратқа)</t>
  </si>
  <si>
    <t>ЗИЯМЕТОВА</t>
  </si>
  <si>
    <t>НУРГУЛЬ</t>
  </si>
  <si>
    <t>ДАРМЕНБАЕВНА</t>
  </si>
  <si>
    <t>ТАЛАСБАЕВА</t>
  </si>
  <si>
    <t>ЛАЗЗАТ</t>
  </si>
  <si>
    <t>МУХТАРОВНА</t>
  </si>
  <si>
    <t>ЖОРАБЕК</t>
  </si>
  <si>
    <t>ШЫНҒЫС</t>
  </si>
  <si>
    <t>ҚИЯНҰЛЫ</t>
  </si>
  <si>
    <t>ДАНАБЕК</t>
  </si>
  <si>
    <t>Үшінші</t>
  </si>
  <si>
    <t>жалпы ауру</t>
  </si>
  <si>
    <t>қайта қараусыз</t>
  </si>
  <si>
    <t>меңгерушінің шаруашылық бөлім жөніндегі орынбасары</t>
  </si>
  <si>
    <t>электромонтер</t>
  </si>
  <si>
    <t>ҚАЛТАН</t>
  </si>
  <si>
    <t>ҚҰРМЕТ</t>
  </si>
  <si>
    <t>ЖАНГЕЛДІҰЛЫ</t>
  </si>
  <si>
    <t>Басқа мекемелер</t>
  </si>
  <si>
    <t>Пәндік курстар/пән</t>
  </si>
  <si>
    <t>2024-08-19T00:00:00</t>
  </si>
  <si>
    <t>2024-08-29T00:00:00</t>
  </si>
  <si>
    <t>[1 сынып, 2 сынып, 4 сынып]</t>
  </si>
  <si>
    <t>ӘБІЛДА</t>
  </si>
  <si>
    <t>ҚАЛАУБЕК</t>
  </si>
  <si>
    <t>ӘЖІМАХАНҰЛЫ</t>
  </si>
  <si>
    <t>ЖӘБІШ</t>
  </si>
  <si>
    <t>ИЛИЯСҚЫЗЫ</t>
  </si>
  <si>
    <t>Басқа мекемелер, АҚ  БАҰО «Өрлеу» (аймақтық филиалдар АҚ  БАҰО «Өрлеу»), Басқа мекемелер, Басқа мекемелер, Басқа мекемелер, Педагогикалық шеберлік орталығы   «НЗМ» БҰҰ</t>
  </si>
  <si>
    <t>Орыс тілі және әдeбиет, Орыс тілі және әдeбиет, басқалар, Орыс тілі және әдeбиет, Орыс тілі және әдeбиет, Орыс тілі және әдeбиет</t>
  </si>
  <si>
    <t>Білім беру бағдарламаларын әзірлеу және іске асыру, Басқа бағдарламалар, Басқа бағдарламалар, Жаңартылған білім беру мазмұны аясында / пән, Білім беру саласындағы халықаралық жобалар (PISA, TALIS және т. б.), Жаңартылған деңгейлік курстар</t>
  </si>
  <si>
    <t>дистанциялық, дистанциялық, дистанциялық, дистанциялық, дистанциялық, күндізгі</t>
  </si>
  <si>
    <t>қазақ тілінде, орыс тілінде, қазақ тілінде, қазақ тілінде, орыс тілінде, орыс тілінде</t>
  </si>
  <si>
    <t>72, 40, 30, 72, 72, 80</t>
  </si>
  <si>
    <t>2020-10-13T00:00:00, 2021-06-14T00:00:00, 2021-03-24T00:00:00, 2021-10-19T00:00:00, 2022-02-28T00:00:00, 2024-07-29T00:00:00</t>
  </si>
  <si>
    <t>2020-10-31T00:00:00, 2021-06-18T00:00:00, 2021-03-31T00:00:00, 2021-11-05T00:00:00, 2022-03-17T00:00:00, 2024-08-09T00:00:00</t>
  </si>
  <si>
    <t>2938, 0431566, 000999, 1589, 00005, 08736</t>
  </si>
  <si>
    <t>[5 сынып, 2 сынып, 4 сынып, 3 сынып, 8 сынып]</t>
  </si>
  <si>
    <t>ҮСІПБЕК</t>
  </si>
  <si>
    <t>ОРДАБЕК</t>
  </si>
  <si>
    <t>АЙТБАЙҰЛЫ</t>
  </si>
  <si>
    <t>басқа колледжден</t>
  </si>
  <si>
    <t>магистр</t>
  </si>
  <si>
    <t>Жоғары оқу орнынан кейінгі білім (магистр, PhD докторы)</t>
  </si>
  <si>
    <t>АҚ  БАҰО «Өрлеу» (аймақтық филиалдар АҚ  БАҰО «Өрлеу»), АҚ  БАҰО «Өрлеу» (аймақтық филиалдар АҚ  БАҰО «Өрлеу»), Педагогикалық шеберлік орталығы   «НЗМ» БҰҰ, Педагогикалық шеберлік орталығы   «НЗМ» БҰҰ</t>
  </si>
  <si>
    <t>Физика/Астрономия , Физика/Астрономия , басқалар, Физика/Астрономия</t>
  </si>
  <si>
    <t>Жаңартылған білім беру мазмұны, Пәндік курстар/пән, Жаңартылған деңгейлік курстар, Білім беру саласындағы халықаралық жобалар (PISA, TALIS және т. б.)</t>
  </si>
  <si>
    <t>дистанциялық, дистанциялық, дистанциялық, күндізгі</t>
  </si>
  <si>
    <t>36, 80, 120, 16</t>
  </si>
  <si>
    <t>2018-11-05T00:00:00, 2020-11-09T00:00:00, 2020-02-03T00:00:00, 2022-02-23T00:00:00</t>
  </si>
  <si>
    <t>2018-05-10T00:00:00, 2020-11-23T00:00:00, 2020-11-02T00:00:00, 2022-02-24T00:00:00</t>
  </si>
  <si>
    <t>0275914, 010240, 005103, 224bd9f07</t>
  </si>
  <si>
    <t>[7 сынып, 8 сынып, 9 сынып, 10 сынып]</t>
  </si>
  <si>
    <t>МАТКУЛБАЕВА</t>
  </si>
  <si>
    <t>ДИНАРА</t>
  </si>
  <si>
    <t>АБДУҒАНИҚИЗИ</t>
  </si>
  <si>
    <t>МЕЙЗ</t>
  </si>
  <si>
    <t>ЖАМАЛОВНА</t>
  </si>
  <si>
    <t>МАХАН</t>
  </si>
  <si>
    <t>ЕРМАТ</t>
  </si>
  <si>
    <t>ЖУМАГЕЛДІҰЛЫ</t>
  </si>
  <si>
    <t>стационарлық компьютер (жеке)</t>
  </si>
  <si>
    <t>Басқа мекемелер, АҚ  БАҰО «Өрлеу» (аймақтық филиалдар АҚ  БАҰО «Өрлеу»), Басқа мекемелер</t>
  </si>
  <si>
    <t>Ағылшын тiлi, Ағылшын тiлi, Ағылшын тiлi</t>
  </si>
  <si>
    <t>Білім беру бағдарламаларын әзірлеу және іске асыру, Пәндік курстар/пән, Жаңартылған білім беру мазмұны</t>
  </si>
  <si>
    <t>дистанциялық, дистанциялық, дистанциялық</t>
  </si>
  <si>
    <t>72, 80, 72</t>
  </si>
  <si>
    <t>2020-10-13T00:00:00, 2021-09-20T00:00:00, 2021-10-19T00:00:00</t>
  </si>
  <si>
    <t>2020-10-31T00:00:00, 2021-10-01T00:00:00, 2021-11-05T00:00:00</t>
  </si>
  <si>
    <t>2936, 0464743, 1586</t>
  </si>
  <si>
    <t>[2 сынып, 3 сынып, 6 сынып, 4 сынып, 7 сынып, 5 сынып, 8 сынып]</t>
  </si>
  <si>
    <t>РАХМАН</t>
  </si>
  <si>
    <t>ЖАНҒАЛИ</t>
  </si>
  <si>
    <t>АУЕЗҰЛЫ</t>
  </si>
  <si>
    <t>Басқа мекемелер, АҚ  БАҰО «Өрлеу» (аймақтық филиалдар АҚ  БАҰО «Өрлеу»)</t>
  </si>
  <si>
    <t>басқалар, Дене шынықтыру</t>
  </si>
  <si>
    <t>Басқа бағдарламалар, Пәндік курстар/пән</t>
  </si>
  <si>
    <t>30, 80</t>
  </si>
  <si>
    <t>2021-05-24T00:00:00, 2025-01-20T00:00:00</t>
  </si>
  <si>
    <t>2021-05-31T00:00:00, 2025-01-27T00:00:00</t>
  </si>
  <si>
    <t>001000, 0993958</t>
  </si>
  <si>
    <t>[3 сынып, 7 сынып, 8 сынып]</t>
  </si>
  <si>
    <t>АБИШОВА</t>
  </si>
  <si>
    <t>ГУЛЖАН</t>
  </si>
  <si>
    <t>География</t>
  </si>
  <si>
    <t>Педагогикалық шеберлік орталығы   «НЗМ» БҰҰ, Педагогикалық шеберлік орталығы   «НЗМ» БҰҰ, Басқа мекемелер</t>
  </si>
  <si>
    <t>География, География, басқалар</t>
  </si>
  <si>
    <t>Жаңартылған білім беру мазмұны, Пәндік курстар/пән, Пәндік курстар/пән</t>
  </si>
  <si>
    <t>күндізгі, дистанциялық, дистанциялық</t>
  </si>
  <si>
    <t>116, 80, 108</t>
  </si>
  <si>
    <t>2018-06-22T00:00:00, 2021-07-07T00:00:00, 2021-07-07T00:00:00</t>
  </si>
  <si>
    <t>2020-07-08T00:00:00, 2021-07-21T00:00:00, 2021-07-21T00:00:00</t>
  </si>
  <si>
    <t>01772, 1534e6be0, 1319</t>
  </si>
  <si>
    <t>[5 сынып, 6 сынып, 8 сынып, 10 сынып, 7 сынып, 9 сынып, 11 сынып]</t>
  </si>
  <si>
    <t>МӘТЕЙ</t>
  </si>
  <si>
    <t>МИЛЛИОН</t>
  </si>
  <si>
    <t>ӨМІРЗАҚҰЛЫ</t>
  </si>
  <si>
    <t>осы облысының басқа ауданы, қаласы</t>
  </si>
  <si>
    <t>ағаш шебері</t>
  </si>
  <si>
    <t>Жоғары (кәсіптік)</t>
  </si>
  <si>
    <t>ШИРИНБАЕВА</t>
  </si>
  <si>
    <t>АЙНАШ</t>
  </si>
  <si>
    <t>КУРАЛБАЕВНА</t>
  </si>
  <si>
    <t>кәсіптік бейімделу бойынша нұсқаушы, лаборант</t>
  </si>
  <si>
    <t>0,5, 0,5</t>
  </si>
  <si>
    <t>Қазақ тілі және әдeбиет, Қазақ тілі және әдeбиет</t>
  </si>
  <si>
    <t>Кәсіптік бағдар беру жұмысы, Кәсіби құзыреттілігі</t>
  </si>
  <si>
    <t>2024-04-22T00:00:00, 2024-08-19T00:00:00</t>
  </si>
  <si>
    <t>2024-05-03T00:00:00, 2024-08-29T00:00:00</t>
  </si>
  <si>
    <t>0838793, 0849419</t>
  </si>
  <si>
    <t>[6 сынып]</t>
  </si>
  <si>
    <t>УРИСТЕМОВА</t>
  </si>
  <si>
    <t>НҰРГУЛ</t>
  </si>
  <si>
    <t>САБИТҚЫЗЫ</t>
  </si>
</sst>
</file>

<file path=xl/styles.xml><?xml version="1.0" encoding="utf-8"?>
<styleSheet xmlns="http://schemas.openxmlformats.org/spreadsheetml/2006/main">
  <fonts count="18">
    <font>
      <sz val="11"/>
      <color theme="1"/>
      <name val="Calibri"/>
      <family val="2"/>
      <charset val="204"/>
      <scheme val="minor"/>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
    <xf numFmtId="0" fontId="0" fillId="0" borderId="0" xfId="0"/>
    <xf numFmtId="14" fontId="0" fillId="0" borderId="0" xfId="0" applyNumberFormat="1"/>
    <xf numFmtId="16" fontId="0" fillId="0" borderId="0" xfId="0" applyNumberFormat="1"/>
    <xf numFmtId="0" fontId="0" fillId="0" borderId="0" xfId="0" applyNumberFormat="1"/>
    <xf numFmtId="0" fontId="0" fillId="33" borderId="0" xfId="0" applyFill="1"/>
    <xf numFmtId="14" fontId="0" fillId="33" borderId="0" xfId="0" applyNumberFormat="1" applyFill="1"/>
  </cellXfs>
  <cellStyles count="42">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filterMode="1"/>
  <dimension ref="A1:CY53"/>
  <sheetViews>
    <sheetView tabSelected="1" workbookViewId="0">
      <selection activeCell="C1" sqref="C1:C1048576"/>
    </sheetView>
  </sheetViews>
  <sheetFormatPr defaultRowHeight="15"/>
  <cols>
    <col min="3" max="3" width="10.85546875" customWidth="1"/>
  </cols>
  <sheetData>
    <row r="1" spans="1:1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row>
    <row r="2" spans="1:103">
      <c r="A2">
        <v>1040799</v>
      </c>
      <c r="B2">
        <v>870946</v>
      </c>
      <c r="C2" t="s">
        <v>103</v>
      </c>
      <c r="D2" t="s">
        <v>104</v>
      </c>
      <c r="E2" t="s">
        <v>105</v>
      </c>
      <c r="F2" s="1">
        <v>32629</v>
      </c>
      <c r="H2" t="s">
        <v>106</v>
      </c>
      <c r="I2" t="s">
        <v>107</v>
      </c>
      <c r="J2" t="s">
        <v>108</v>
      </c>
      <c r="O2" t="s">
        <v>109</v>
      </c>
      <c r="V2" t="str">
        <f>"2017-09-02T00:00:00"</f>
        <v>2017-09-02T00:00:00</v>
      </c>
      <c r="W2" t="str">
        <f>"44"</f>
        <v>44</v>
      </c>
      <c r="Y2" t="s">
        <v>110</v>
      </c>
      <c r="Z2" t="s">
        <v>111</v>
      </c>
      <c r="AD2" t="s">
        <v>112</v>
      </c>
      <c r="AF2" t="s">
        <v>113</v>
      </c>
      <c r="AG2">
        <v>0.1</v>
      </c>
      <c r="AH2" t="s">
        <v>114</v>
      </c>
      <c r="AI2" t="s">
        <v>115</v>
      </c>
      <c r="AJ2" t="s">
        <v>116</v>
      </c>
      <c r="AN2" t="s">
        <v>117</v>
      </c>
      <c r="AO2" t="s">
        <v>118</v>
      </c>
      <c r="AP2" t="str">
        <f>"4"</f>
        <v>4</v>
      </c>
      <c r="AQ2" t="str">
        <f>"11"</f>
        <v>11</v>
      </c>
      <c r="AR2" t="str">
        <f>"4"</f>
        <v>4</v>
      </c>
      <c r="AS2" t="str">
        <f>"4"</f>
        <v>4</v>
      </c>
      <c r="AT2" t="str">
        <f>"7"</f>
        <v>7</v>
      </c>
      <c r="AU2" t="str">
        <f>"aigerimsansyzbaeba@gmail.com"</f>
        <v>aigerimsansyzbaeba@gmail.com</v>
      </c>
      <c r="AV2" t="str">
        <f>"87052148989"</f>
        <v>87052148989</v>
      </c>
      <c r="AW2" t="s">
        <v>119</v>
      </c>
      <c r="AX2" t="s">
        <v>120</v>
      </c>
      <c r="AZ2" t="s">
        <v>121</v>
      </c>
      <c r="BD2" t="s">
        <v>122</v>
      </c>
      <c r="BE2" t="s">
        <v>123</v>
      </c>
      <c r="BF2">
        <v>0.1</v>
      </c>
      <c r="BG2" t="str">
        <f>"[1]"</f>
        <v>[1]</v>
      </c>
      <c r="BH2" t="s">
        <v>124</v>
      </c>
      <c r="BI2">
        <v>1</v>
      </c>
      <c r="BJ2" t="s">
        <v>125</v>
      </c>
      <c r="BN2" t="s">
        <v>126</v>
      </c>
      <c r="BR2" t="s">
        <v>127</v>
      </c>
      <c r="BU2" t="s">
        <v>128</v>
      </c>
      <c r="BV2" t="s">
        <v>129</v>
      </c>
      <c r="BW2" t="s">
        <v>130</v>
      </c>
      <c r="BX2" t="s">
        <v>131</v>
      </c>
      <c r="BY2" t="s">
        <v>132</v>
      </c>
      <c r="BZ2" t="s">
        <v>133</v>
      </c>
      <c r="CA2" t="s">
        <v>134</v>
      </c>
      <c r="CB2" t="s">
        <v>135</v>
      </c>
      <c r="CC2" t="s">
        <v>136</v>
      </c>
      <c r="CD2" t="s">
        <v>137</v>
      </c>
      <c r="CE2" t="s">
        <v>138</v>
      </c>
      <c r="CF2" t="s">
        <v>139</v>
      </c>
      <c r="CG2" t="s">
        <v>140</v>
      </c>
      <c r="CJ2" t="str">
        <f>"0"</f>
        <v>0</v>
      </c>
      <c r="CM2" t="s">
        <v>141</v>
      </c>
      <c r="CO2" t="s">
        <v>142</v>
      </c>
      <c r="CP2" t="s">
        <v>143</v>
      </c>
    </row>
    <row r="3" spans="1:103" hidden="1">
      <c r="A3">
        <v>1040820</v>
      </c>
      <c r="B3">
        <v>870971</v>
      </c>
      <c r="C3" t="s">
        <v>144</v>
      </c>
      <c r="D3" t="s">
        <v>145</v>
      </c>
      <c r="E3" t="s">
        <v>146</v>
      </c>
      <c r="F3" s="1">
        <v>26040</v>
      </c>
      <c r="H3" t="s">
        <v>147</v>
      </c>
      <c r="I3" t="s">
        <v>107</v>
      </c>
      <c r="J3" t="s">
        <v>108</v>
      </c>
      <c r="O3" t="s">
        <v>148</v>
      </c>
      <c r="V3" t="str">
        <f>"2006-09-05T00:00:00"</f>
        <v>2006-09-05T00:00:00</v>
      </c>
      <c r="W3" t="str">
        <f>"12"</f>
        <v>12</v>
      </c>
      <c r="Y3" t="s">
        <v>149</v>
      </c>
      <c r="Z3" t="s">
        <v>150</v>
      </c>
      <c r="AD3" t="s">
        <v>112</v>
      </c>
      <c r="AF3" t="s">
        <v>151</v>
      </c>
      <c r="AG3">
        <v>1</v>
      </c>
      <c r="AH3" t="s">
        <v>152</v>
      </c>
      <c r="AI3" t="s">
        <v>115</v>
      </c>
      <c r="AJ3" t="s">
        <v>153</v>
      </c>
      <c r="AN3" t="s">
        <v>154</v>
      </c>
      <c r="AP3" t="str">
        <f>"17"</f>
        <v>17</v>
      </c>
      <c r="AQ3" t="str">
        <f>"34"</f>
        <v>34</v>
      </c>
      <c r="AS3" t="str">
        <f>"0"</f>
        <v>0</v>
      </c>
      <c r="AT3" t="str">
        <f>"17"</f>
        <v>17</v>
      </c>
      <c r="BH3" t="s">
        <v>118</v>
      </c>
      <c r="BI3">
        <v>0</v>
      </c>
      <c r="CE3" t="s">
        <v>139</v>
      </c>
    </row>
    <row r="4" spans="1:103" hidden="1">
      <c r="A4">
        <v>1040870</v>
      </c>
      <c r="B4">
        <v>871016</v>
      </c>
      <c r="C4" t="s">
        <v>155</v>
      </c>
      <c r="D4" t="s">
        <v>156</v>
      </c>
      <c r="E4" t="s">
        <v>157</v>
      </c>
      <c r="F4" s="1">
        <v>23931</v>
      </c>
      <c r="H4" t="s">
        <v>147</v>
      </c>
      <c r="I4" t="s">
        <v>107</v>
      </c>
      <c r="J4" t="s">
        <v>108</v>
      </c>
      <c r="O4" t="s">
        <v>148</v>
      </c>
      <c r="V4" t="str">
        <f>"2014-01-01T00:00:00"</f>
        <v>2014-01-01T00:00:00</v>
      </c>
      <c r="W4" t="str">
        <f>"12"</f>
        <v>12</v>
      </c>
      <c r="Y4" t="s">
        <v>158</v>
      </c>
      <c r="Z4" t="s">
        <v>111</v>
      </c>
      <c r="AD4" t="s">
        <v>112</v>
      </c>
      <c r="AF4" t="s">
        <v>151</v>
      </c>
      <c r="AG4">
        <v>1</v>
      </c>
      <c r="AH4" t="s">
        <v>152</v>
      </c>
      <c r="AI4" t="s">
        <v>115</v>
      </c>
      <c r="AJ4" t="s">
        <v>153</v>
      </c>
      <c r="AN4" t="s">
        <v>154</v>
      </c>
      <c r="AP4" t="str">
        <f>"8"</f>
        <v>8</v>
      </c>
      <c r="AQ4" t="str">
        <f>"17"</f>
        <v>17</v>
      </c>
      <c r="AS4" t="str">
        <f>"0"</f>
        <v>0</v>
      </c>
      <c r="AT4" t="str">
        <f>"9"</f>
        <v>9</v>
      </c>
      <c r="BH4" t="s">
        <v>118</v>
      </c>
      <c r="BI4">
        <v>0</v>
      </c>
      <c r="CE4" t="s">
        <v>139</v>
      </c>
    </row>
    <row r="5" spans="1:103" hidden="1">
      <c r="A5">
        <v>1040904</v>
      </c>
      <c r="B5">
        <v>871051</v>
      </c>
      <c r="C5" t="s">
        <v>159</v>
      </c>
      <c r="D5" t="s">
        <v>160</v>
      </c>
      <c r="E5" t="s">
        <v>161</v>
      </c>
      <c r="F5" s="1">
        <v>28888</v>
      </c>
      <c r="H5" t="s">
        <v>147</v>
      </c>
      <c r="I5" t="s">
        <v>107</v>
      </c>
      <c r="J5" t="s">
        <v>108</v>
      </c>
      <c r="O5" t="s">
        <v>148</v>
      </c>
      <c r="V5" t="str">
        <f>"2012-09-12T00:00:00"</f>
        <v>2012-09-12T00:00:00</v>
      </c>
      <c r="W5" t="str">
        <f>"91"</f>
        <v>91</v>
      </c>
      <c r="Y5" t="s">
        <v>162</v>
      </c>
      <c r="Z5" t="s">
        <v>111</v>
      </c>
      <c r="AD5" t="s">
        <v>112</v>
      </c>
      <c r="AF5" t="s">
        <v>151</v>
      </c>
      <c r="AG5">
        <v>1</v>
      </c>
      <c r="AH5" t="s">
        <v>152</v>
      </c>
      <c r="AI5" t="s">
        <v>115</v>
      </c>
      <c r="AJ5" t="s">
        <v>163</v>
      </c>
      <c r="AN5" t="s">
        <v>154</v>
      </c>
      <c r="AP5" t="str">
        <f>"7"</f>
        <v>7</v>
      </c>
      <c r="AQ5" t="str">
        <f>"18"</f>
        <v>18</v>
      </c>
      <c r="AS5" t="str">
        <f>"0"</f>
        <v>0</v>
      </c>
      <c r="AT5" t="str">
        <f>"11"</f>
        <v>11</v>
      </c>
      <c r="BH5" t="s">
        <v>118</v>
      </c>
      <c r="BI5">
        <v>0</v>
      </c>
      <c r="CE5" t="s">
        <v>139</v>
      </c>
    </row>
    <row r="6" spans="1:103">
      <c r="A6">
        <v>1040929</v>
      </c>
      <c r="B6">
        <v>871076</v>
      </c>
      <c r="C6" t="s">
        <v>164</v>
      </c>
      <c r="D6" t="s">
        <v>165</v>
      </c>
      <c r="E6" t="s">
        <v>166</v>
      </c>
      <c r="F6" s="1">
        <v>34277</v>
      </c>
      <c r="H6" t="s">
        <v>147</v>
      </c>
      <c r="I6" t="s">
        <v>107</v>
      </c>
      <c r="J6" t="s">
        <v>108</v>
      </c>
      <c r="O6" t="s">
        <v>167</v>
      </c>
      <c r="V6" t="str">
        <f>"2019-09-01T00:00:00"</f>
        <v>2019-09-01T00:00:00</v>
      </c>
      <c r="W6" t="str">
        <f>"24"</f>
        <v>24</v>
      </c>
      <c r="Y6" t="s">
        <v>168</v>
      </c>
      <c r="Z6" t="s">
        <v>111</v>
      </c>
      <c r="AD6" t="s">
        <v>112</v>
      </c>
      <c r="AF6" t="s">
        <v>113</v>
      </c>
      <c r="AG6">
        <v>0.8</v>
      </c>
      <c r="AH6" t="s">
        <v>114</v>
      </c>
      <c r="AI6" t="s">
        <v>115</v>
      </c>
      <c r="AJ6" t="s">
        <v>116</v>
      </c>
      <c r="AN6" t="s">
        <v>117</v>
      </c>
      <c r="AO6" t="s">
        <v>118</v>
      </c>
      <c r="AP6" t="str">
        <f>"4"</f>
        <v>4</v>
      </c>
      <c r="AQ6" t="str">
        <f>"9"</f>
        <v>9</v>
      </c>
      <c r="AR6" t="str">
        <f>"4"</f>
        <v>4</v>
      </c>
      <c r="AS6" t="str">
        <f>"4"</f>
        <v>4</v>
      </c>
      <c r="AT6" t="str">
        <f>"5"</f>
        <v>5</v>
      </c>
      <c r="AU6" t="str">
        <f>"beibit_04111993@mail.ru"</f>
        <v>beibit_04111993@mail.ru</v>
      </c>
      <c r="AV6" t="str">
        <f>"87713863797"</f>
        <v>87713863797</v>
      </c>
      <c r="AW6" t="s">
        <v>119</v>
      </c>
      <c r="AX6" t="s">
        <v>120</v>
      </c>
      <c r="AZ6" t="s">
        <v>121</v>
      </c>
      <c r="BD6" t="s">
        <v>169</v>
      </c>
      <c r="BE6" t="s">
        <v>123</v>
      </c>
      <c r="BF6">
        <v>0.4</v>
      </c>
      <c r="BG6" t="str">
        <f>"[6]"</f>
        <v>[6]</v>
      </c>
      <c r="BH6" t="s">
        <v>170</v>
      </c>
      <c r="BI6">
        <v>0.5</v>
      </c>
      <c r="BN6" t="s">
        <v>126</v>
      </c>
      <c r="BR6" t="s">
        <v>127</v>
      </c>
      <c r="BU6" t="s">
        <v>171</v>
      </c>
      <c r="BV6" t="s">
        <v>172</v>
      </c>
      <c r="BW6" t="s">
        <v>173</v>
      </c>
      <c r="BX6" t="s">
        <v>174</v>
      </c>
      <c r="BY6" t="s">
        <v>175</v>
      </c>
      <c r="BZ6" t="s">
        <v>176</v>
      </c>
      <c r="CA6" t="s">
        <v>177</v>
      </c>
      <c r="CB6" t="s">
        <v>178</v>
      </c>
      <c r="CC6" t="s">
        <v>179</v>
      </c>
      <c r="CD6" t="s">
        <v>169</v>
      </c>
      <c r="CE6" t="s">
        <v>180</v>
      </c>
      <c r="CF6" t="s">
        <v>139</v>
      </c>
      <c r="CG6" s="2">
        <v>45748</v>
      </c>
      <c r="CJ6" t="str">
        <f>"0"</f>
        <v>0</v>
      </c>
      <c r="CM6" t="s">
        <v>141</v>
      </c>
      <c r="CO6" t="s">
        <v>142</v>
      </c>
      <c r="CP6" t="s">
        <v>118</v>
      </c>
    </row>
    <row r="7" spans="1:103" hidden="1">
      <c r="A7">
        <v>1040962</v>
      </c>
      <c r="B7">
        <v>871105</v>
      </c>
      <c r="C7" t="s">
        <v>181</v>
      </c>
      <c r="D7" t="s">
        <v>182</v>
      </c>
      <c r="E7" t="s">
        <v>183</v>
      </c>
      <c r="F7" s="1">
        <v>26514</v>
      </c>
      <c r="H7" t="s">
        <v>147</v>
      </c>
      <c r="I7" t="s">
        <v>107</v>
      </c>
      <c r="J7" t="s">
        <v>108</v>
      </c>
      <c r="O7" t="s">
        <v>167</v>
      </c>
      <c r="V7" t="str">
        <f>"2009-09-01T00:00:00"</f>
        <v>2009-09-01T00:00:00</v>
      </c>
      <c r="W7" t="str">
        <f>"39"</f>
        <v>39</v>
      </c>
      <c r="Y7" t="s">
        <v>162</v>
      </c>
      <c r="Z7" t="s">
        <v>111</v>
      </c>
      <c r="AD7" t="s">
        <v>112</v>
      </c>
      <c r="AF7" t="s">
        <v>184</v>
      </c>
      <c r="AG7">
        <v>1</v>
      </c>
      <c r="AH7" t="s">
        <v>152</v>
      </c>
      <c r="AI7" t="s">
        <v>115</v>
      </c>
      <c r="AJ7" t="s">
        <v>163</v>
      </c>
      <c r="AN7" t="s">
        <v>154</v>
      </c>
      <c r="AP7" t="str">
        <f>"0"</f>
        <v>0</v>
      </c>
      <c r="AQ7" t="str">
        <f>"14"</f>
        <v>14</v>
      </c>
      <c r="AS7" t="str">
        <f>"0"</f>
        <v>0</v>
      </c>
      <c r="AT7" t="str">
        <f>"14"</f>
        <v>14</v>
      </c>
      <c r="BH7" t="s">
        <v>185</v>
      </c>
      <c r="BI7">
        <v>0.5</v>
      </c>
    </row>
    <row r="8" spans="1:103" hidden="1">
      <c r="A8">
        <v>1041019</v>
      </c>
      <c r="B8">
        <v>871164</v>
      </c>
      <c r="C8" t="s">
        <v>186</v>
      </c>
      <c r="D8" t="s">
        <v>187</v>
      </c>
      <c r="E8" t="s">
        <v>188</v>
      </c>
      <c r="F8" s="1">
        <v>27921</v>
      </c>
      <c r="H8" t="s">
        <v>106</v>
      </c>
      <c r="I8" t="s">
        <v>107</v>
      </c>
      <c r="J8" t="s">
        <v>108</v>
      </c>
      <c r="O8" t="s">
        <v>167</v>
      </c>
      <c r="V8" t="str">
        <f>"2009-09-01T00:00:00"</f>
        <v>2009-09-01T00:00:00</v>
      </c>
      <c r="W8" t="str">
        <f>"1"</f>
        <v>1</v>
      </c>
      <c r="Y8" t="s">
        <v>162</v>
      </c>
      <c r="Z8" t="s">
        <v>111</v>
      </c>
      <c r="AD8" t="s">
        <v>112</v>
      </c>
      <c r="AF8" t="s">
        <v>189</v>
      </c>
      <c r="AG8">
        <v>1</v>
      </c>
      <c r="AH8" t="s">
        <v>152</v>
      </c>
      <c r="AI8" t="s">
        <v>115</v>
      </c>
      <c r="AJ8" t="s">
        <v>163</v>
      </c>
      <c r="AN8" t="s">
        <v>154</v>
      </c>
      <c r="AP8" t="str">
        <f>"0"</f>
        <v>0</v>
      </c>
      <c r="AQ8" t="str">
        <f>"14"</f>
        <v>14</v>
      </c>
      <c r="AS8" t="str">
        <f>"0"</f>
        <v>0</v>
      </c>
      <c r="AT8" t="str">
        <f>"14"</f>
        <v>14</v>
      </c>
      <c r="BH8" t="s">
        <v>118</v>
      </c>
      <c r="BI8">
        <v>0</v>
      </c>
    </row>
    <row r="9" spans="1:103" hidden="1">
      <c r="A9">
        <v>1041052</v>
      </c>
      <c r="B9">
        <v>871194</v>
      </c>
      <c r="C9" t="s">
        <v>190</v>
      </c>
      <c r="D9" t="s">
        <v>191</v>
      </c>
      <c r="E9" t="s">
        <v>192</v>
      </c>
      <c r="F9" s="1">
        <v>26413</v>
      </c>
      <c r="H9" t="s">
        <v>106</v>
      </c>
      <c r="I9" t="s">
        <v>107</v>
      </c>
      <c r="J9" t="s">
        <v>108</v>
      </c>
      <c r="O9" t="s">
        <v>167</v>
      </c>
      <c r="V9" t="str">
        <f>"2010-09-06T00:00:00"</f>
        <v>2010-09-06T00:00:00</v>
      </c>
      <c r="W9" t="str">
        <f>"44"</f>
        <v>44</v>
      </c>
      <c r="Y9" t="s">
        <v>162</v>
      </c>
      <c r="Z9" t="s">
        <v>111</v>
      </c>
      <c r="AD9" t="s">
        <v>112</v>
      </c>
      <c r="AF9" t="s">
        <v>189</v>
      </c>
      <c r="AG9">
        <v>1</v>
      </c>
      <c r="AH9" t="s">
        <v>152</v>
      </c>
      <c r="AI9" t="s">
        <v>115</v>
      </c>
      <c r="AJ9" t="s">
        <v>116</v>
      </c>
      <c r="AN9" t="s">
        <v>154</v>
      </c>
      <c r="AP9" t="str">
        <f>"19"</f>
        <v>19</v>
      </c>
      <c r="AQ9" t="str">
        <f>"32"</f>
        <v>32</v>
      </c>
      <c r="AS9" t="str">
        <f>"0"</f>
        <v>0</v>
      </c>
      <c r="AT9" t="str">
        <f>"13"</f>
        <v>13</v>
      </c>
      <c r="BH9" t="s">
        <v>118</v>
      </c>
      <c r="BI9">
        <v>0</v>
      </c>
    </row>
    <row r="10" spans="1:103" s="4" customFormat="1">
      <c r="A10" s="4">
        <v>1041086</v>
      </c>
      <c r="B10" s="4">
        <v>871219</v>
      </c>
      <c r="C10" s="4" t="s">
        <v>193</v>
      </c>
      <c r="D10" s="4" t="s">
        <v>194</v>
      </c>
      <c r="E10" s="4" t="s">
        <v>195</v>
      </c>
      <c r="F10" s="5">
        <v>27291</v>
      </c>
      <c r="H10" s="4" t="s">
        <v>106</v>
      </c>
      <c r="I10" s="4" t="s">
        <v>107</v>
      </c>
      <c r="J10" s="4" t="s">
        <v>108</v>
      </c>
      <c r="O10" s="4" t="s">
        <v>167</v>
      </c>
      <c r="V10" s="4" t="str">
        <f>"2008-09-09T00:00:00"</f>
        <v>2008-09-09T00:00:00</v>
      </c>
      <c r="W10" s="4" t="str">
        <f>"58"</f>
        <v>58</v>
      </c>
      <c r="Y10" s="4" t="s">
        <v>162</v>
      </c>
      <c r="Z10" s="4" t="s">
        <v>111</v>
      </c>
      <c r="AD10" s="4" t="s">
        <v>112</v>
      </c>
      <c r="AF10" s="4" t="s">
        <v>196</v>
      </c>
      <c r="AG10" s="4">
        <v>1</v>
      </c>
      <c r="AH10" s="4" t="s">
        <v>152</v>
      </c>
      <c r="AI10" s="4" t="s">
        <v>115</v>
      </c>
      <c r="AJ10" s="4" t="s">
        <v>153</v>
      </c>
      <c r="AN10" s="4" t="s">
        <v>154</v>
      </c>
      <c r="AP10" s="4" t="str">
        <f>"0"</f>
        <v>0</v>
      </c>
      <c r="AQ10" s="4" t="str">
        <f>"16"</f>
        <v>16</v>
      </c>
      <c r="AS10" s="4" t="str">
        <f>"0"</f>
        <v>0</v>
      </c>
      <c r="AT10" s="4" t="str">
        <f>"16"</f>
        <v>16</v>
      </c>
      <c r="BH10" s="4" t="s">
        <v>170</v>
      </c>
      <c r="BI10" s="4">
        <v>0.5</v>
      </c>
      <c r="CE10" s="4" t="s">
        <v>139</v>
      </c>
      <c r="CF10" s="4" t="s">
        <v>139</v>
      </c>
    </row>
    <row r="11" spans="1:103">
      <c r="A11">
        <v>1041132</v>
      </c>
      <c r="B11">
        <v>871278</v>
      </c>
      <c r="C11" t="s">
        <v>197</v>
      </c>
      <c r="D11" t="s">
        <v>198</v>
      </c>
      <c r="E11" t="s">
        <v>199</v>
      </c>
      <c r="F11" s="1">
        <v>32039</v>
      </c>
      <c r="H11" t="s">
        <v>106</v>
      </c>
      <c r="I11" t="s">
        <v>107</v>
      </c>
      <c r="J11" t="s">
        <v>108</v>
      </c>
      <c r="O11" t="s">
        <v>167</v>
      </c>
      <c r="V11" t="str">
        <f>"2012-09-01T00:00:00"</f>
        <v>2012-09-01T00:00:00</v>
      </c>
      <c r="W11" t="str">
        <f>"34"</f>
        <v>34</v>
      </c>
      <c r="Y11" t="s">
        <v>168</v>
      </c>
      <c r="Z11" t="s">
        <v>111</v>
      </c>
      <c r="AD11" t="s">
        <v>112</v>
      </c>
      <c r="AF11" t="s">
        <v>200</v>
      </c>
      <c r="AG11">
        <v>1</v>
      </c>
      <c r="AH11" t="s">
        <v>152</v>
      </c>
      <c r="AI11" t="s">
        <v>115</v>
      </c>
      <c r="AJ11" t="s">
        <v>116</v>
      </c>
      <c r="AN11" t="s">
        <v>117</v>
      </c>
      <c r="AO11" t="s">
        <v>118</v>
      </c>
      <c r="AP11" t="str">
        <f>"0"</f>
        <v>0</v>
      </c>
      <c r="AQ11" t="str">
        <f>"11"</f>
        <v>11</v>
      </c>
      <c r="AR11" t="str">
        <f>"6"</f>
        <v>6</v>
      </c>
      <c r="AS11" t="str">
        <f>"6"</f>
        <v>6</v>
      </c>
      <c r="AT11" t="str">
        <f>"11"</f>
        <v>11</v>
      </c>
      <c r="AU11" t="str">
        <f>"salia1234@bk.ru"</f>
        <v>salia1234@bk.ru</v>
      </c>
      <c r="AV11" t="str">
        <f>"87057046785"</f>
        <v>87057046785</v>
      </c>
      <c r="AW11" t="s">
        <v>125</v>
      </c>
      <c r="AZ11" t="s">
        <v>121</v>
      </c>
      <c r="BH11" t="s">
        <v>118</v>
      </c>
      <c r="BI11">
        <v>0</v>
      </c>
      <c r="BN11" t="s">
        <v>126</v>
      </c>
      <c r="BR11" t="s">
        <v>127</v>
      </c>
      <c r="BU11" t="s">
        <v>201</v>
      </c>
      <c r="BV11" t="s">
        <v>202</v>
      </c>
      <c r="BW11" t="s">
        <v>203</v>
      </c>
      <c r="BX11" t="s">
        <v>204</v>
      </c>
      <c r="BY11" t="s">
        <v>175</v>
      </c>
      <c r="BZ11" t="s">
        <v>205</v>
      </c>
      <c r="CA11" t="s">
        <v>206</v>
      </c>
      <c r="CB11" t="s">
        <v>207</v>
      </c>
      <c r="CC11" t="s">
        <v>208</v>
      </c>
      <c r="CD11" t="s">
        <v>209</v>
      </c>
      <c r="CE11" t="s">
        <v>210</v>
      </c>
      <c r="CJ11" t="str">
        <f>"0"</f>
        <v>0</v>
      </c>
      <c r="CM11" t="s">
        <v>127</v>
      </c>
      <c r="CO11" t="s">
        <v>142</v>
      </c>
      <c r="CP11" t="s">
        <v>118</v>
      </c>
    </row>
    <row r="12" spans="1:103">
      <c r="A12">
        <v>1041193</v>
      </c>
      <c r="B12">
        <v>871330</v>
      </c>
      <c r="C12" t="s">
        <v>211</v>
      </c>
      <c r="D12" t="s">
        <v>212</v>
      </c>
      <c r="E12" t="s">
        <v>213</v>
      </c>
      <c r="F12" s="1">
        <v>24212</v>
      </c>
      <c r="H12" t="s">
        <v>106</v>
      </c>
      <c r="I12" t="s">
        <v>107</v>
      </c>
      <c r="J12" t="s">
        <v>108</v>
      </c>
      <c r="O12" t="s">
        <v>109</v>
      </c>
      <c r="V12" t="str">
        <f>"1985-08-15T00:00:00"</f>
        <v>1985-08-15T00:00:00</v>
      </c>
      <c r="W12" t="str">
        <f>"62"</f>
        <v>62</v>
      </c>
      <c r="Y12" t="s">
        <v>168</v>
      </c>
      <c r="Z12" t="s">
        <v>111</v>
      </c>
      <c r="AD12" t="s">
        <v>112</v>
      </c>
      <c r="AF12" t="s">
        <v>113</v>
      </c>
      <c r="AG12">
        <v>1</v>
      </c>
      <c r="AH12" t="s">
        <v>152</v>
      </c>
      <c r="AI12" t="s">
        <v>115</v>
      </c>
      <c r="AJ12" t="s">
        <v>116</v>
      </c>
      <c r="AN12" t="s">
        <v>117</v>
      </c>
      <c r="AO12" t="s">
        <v>118</v>
      </c>
      <c r="AP12" t="str">
        <f>"5"</f>
        <v>5</v>
      </c>
      <c r="AQ12" t="str">
        <f>"43"</f>
        <v>43</v>
      </c>
      <c r="AR12" t="str">
        <f>"36"</f>
        <v>36</v>
      </c>
      <c r="AS12" t="str">
        <f>"36"</f>
        <v>36</v>
      </c>
      <c r="AT12" t="str">
        <f>"38"</f>
        <v>38</v>
      </c>
      <c r="AU12" t="str">
        <f>"ongardasha@gmail.com"</f>
        <v>ongardasha@gmail.com</v>
      </c>
      <c r="AV12" t="str">
        <f>"87761777860"</f>
        <v>87761777860</v>
      </c>
      <c r="AW12" t="s">
        <v>214</v>
      </c>
      <c r="AX12" t="s">
        <v>215</v>
      </c>
      <c r="AZ12" t="s">
        <v>121</v>
      </c>
      <c r="BD12" t="s">
        <v>216</v>
      </c>
      <c r="BE12" t="s">
        <v>123</v>
      </c>
      <c r="BF12">
        <v>1</v>
      </c>
      <c r="BG12" t="str">
        <f>"[16]"</f>
        <v>[16]</v>
      </c>
      <c r="BH12" t="s">
        <v>217</v>
      </c>
      <c r="BI12">
        <v>0.5</v>
      </c>
      <c r="BJ12" t="s">
        <v>125</v>
      </c>
      <c r="BN12" t="s">
        <v>126</v>
      </c>
      <c r="BR12" t="s">
        <v>127</v>
      </c>
      <c r="BU12" s="3" t="s">
        <v>218</v>
      </c>
      <c r="BV12" t="s">
        <v>219</v>
      </c>
      <c r="BW12" s="3" t="s">
        <v>220</v>
      </c>
      <c r="BX12" t="s">
        <v>221</v>
      </c>
      <c r="BY12" t="s">
        <v>222</v>
      </c>
      <c r="BZ12" t="s">
        <v>223</v>
      </c>
      <c r="CA12" t="s">
        <v>224</v>
      </c>
      <c r="CB12" t="s">
        <v>225</v>
      </c>
      <c r="CC12" t="s">
        <v>226</v>
      </c>
      <c r="CD12" t="s">
        <v>216</v>
      </c>
      <c r="CE12" t="s">
        <v>227</v>
      </c>
      <c r="CG12" s="2">
        <v>45748</v>
      </c>
      <c r="CJ12" t="str">
        <f>"0"</f>
        <v>0</v>
      </c>
      <c r="CM12" t="s">
        <v>141</v>
      </c>
      <c r="CO12" t="s">
        <v>142</v>
      </c>
      <c r="CP12" t="s">
        <v>118</v>
      </c>
    </row>
    <row r="13" spans="1:103">
      <c r="A13">
        <v>1041216</v>
      </c>
      <c r="B13">
        <v>871354</v>
      </c>
      <c r="C13" t="s">
        <v>228</v>
      </c>
      <c r="D13" t="s">
        <v>104</v>
      </c>
      <c r="E13" t="s">
        <v>229</v>
      </c>
      <c r="F13" s="1">
        <v>31223</v>
      </c>
      <c r="H13" t="s">
        <v>106</v>
      </c>
      <c r="I13" t="s">
        <v>107</v>
      </c>
      <c r="J13" t="s">
        <v>108</v>
      </c>
      <c r="O13" t="s">
        <v>109</v>
      </c>
      <c r="V13" t="str">
        <f>"2008-08-31T00:00:00"</f>
        <v>2008-08-31T00:00:00</v>
      </c>
      <c r="W13" t="str">
        <f>"35"</f>
        <v>35</v>
      </c>
      <c r="Y13" t="s">
        <v>230</v>
      </c>
      <c r="Z13" t="s">
        <v>111</v>
      </c>
      <c r="AD13" t="s">
        <v>112</v>
      </c>
      <c r="AF13" t="s">
        <v>113</v>
      </c>
      <c r="AG13">
        <v>1.4</v>
      </c>
      <c r="AH13" t="s">
        <v>152</v>
      </c>
      <c r="AI13" t="s">
        <v>115</v>
      </c>
      <c r="AJ13" t="s">
        <v>116</v>
      </c>
      <c r="AN13" t="s">
        <v>117</v>
      </c>
      <c r="AO13" t="s">
        <v>118</v>
      </c>
      <c r="AP13" t="str">
        <f>"2"</f>
        <v>2</v>
      </c>
      <c r="AQ13" t="str">
        <f>"17"</f>
        <v>17</v>
      </c>
      <c r="AR13" t="str">
        <f>"15"</f>
        <v>15</v>
      </c>
      <c r="AS13" t="str">
        <f>"15"</f>
        <v>15</v>
      </c>
      <c r="AT13" t="str">
        <f>"15"</f>
        <v>15</v>
      </c>
      <c r="AU13" t="str">
        <f>"a.abdyyeva@bk.ru"</f>
        <v>a.abdyyeva@bk.ru</v>
      </c>
      <c r="AV13" t="str">
        <f>"87711532374"</f>
        <v>87711532374</v>
      </c>
      <c r="AW13" t="s">
        <v>214</v>
      </c>
      <c r="AX13" t="s">
        <v>215</v>
      </c>
      <c r="AZ13" t="s">
        <v>121</v>
      </c>
      <c r="BD13" t="s">
        <v>169</v>
      </c>
      <c r="BE13" t="s">
        <v>123</v>
      </c>
      <c r="BF13">
        <v>1.4</v>
      </c>
      <c r="BG13" t="str">
        <f>"[21]"</f>
        <v>[21]</v>
      </c>
      <c r="BH13" t="s">
        <v>118</v>
      </c>
      <c r="BI13">
        <v>0</v>
      </c>
      <c r="BN13" t="s">
        <v>126</v>
      </c>
      <c r="BR13" t="s">
        <v>127</v>
      </c>
      <c r="BU13" t="s">
        <v>231</v>
      </c>
      <c r="BV13" t="s">
        <v>232</v>
      </c>
      <c r="BW13" t="s">
        <v>233</v>
      </c>
      <c r="BX13" t="s">
        <v>234</v>
      </c>
      <c r="BY13" t="s">
        <v>132</v>
      </c>
      <c r="BZ13" t="s">
        <v>133</v>
      </c>
      <c r="CA13" t="s">
        <v>235</v>
      </c>
      <c r="CB13" t="s">
        <v>236</v>
      </c>
      <c r="CC13" t="s">
        <v>237</v>
      </c>
      <c r="CD13" t="s">
        <v>169</v>
      </c>
      <c r="CE13" t="s">
        <v>238</v>
      </c>
      <c r="CG13" t="s">
        <v>140</v>
      </c>
      <c r="CH13" t="s">
        <v>118</v>
      </c>
      <c r="CJ13" t="str">
        <f>"0"</f>
        <v>0</v>
      </c>
      <c r="CM13" t="s">
        <v>127</v>
      </c>
      <c r="CO13" t="s">
        <v>142</v>
      </c>
      <c r="CP13" t="s">
        <v>118</v>
      </c>
    </row>
    <row r="14" spans="1:103">
      <c r="A14">
        <v>1041272</v>
      </c>
      <c r="B14">
        <v>871407</v>
      </c>
      <c r="C14" t="s">
        <v>239</v>
      </c>
      <c r="D14" t="s">
        <v>240</v>
      </c>
      <c r="E14" t="s">
        <v>195</v>
      </c>
      <c r="F14" s="1">
        <v>29243</v>
      </c>
      <c r="H14" t="s">
        <v>106</v>
      </c>
      <c r="I14" t="s">
        <v>107</v>
      </c>
      <c r="J14" t="s">
        <v>108</v>
      </c>
      <c r="O14" t="s">
        <v>109</v>
      </c>
      <c r="V14" t="str">
        <f>"2005-08-10T00:00:00"</f>
        <v>2005-08-10T00:00:00</v>
      </c>
      <c r="W14" t="str">
        <f>"37"</f>
        <v>37</v>
      </c>
      <c r="Y14" t="s">
        <v>168</v>
      </c>
      <c r="Z14" t="s">
        <v>111</v>
      </c>
      <c r="AD14" t="s">
        <v>112</v>
      </c>
      <c r="AF14" t="s">
        <v>113</v>
      </c>
      <c r="AG14">
        <v>1.3</v>
      </c>
      <c r="AH14" t="s">
        <v>152</v>
      </c>
      <c r="AI14" t="s">
        <v>115</v>
      </c>
      <c r="AJ14" t="s">
        <v>116</v>
      </c>
      <c r="AN14" t="s">
        <v>117</v>
      </c>
      <c r="AO14" t="s">
        <v>118</v>
      </c>
      <c r="AP14" t="str">
        <f>"0"</f>
        <v>0</v>
      </c>
      <c r="AQ14" t="str">
        <f>"18"</f>
        <v>18</v>
      </c>
      <c r="AR14" t="str">
        <f>"16"</f>
        <v>16</v>
      </c>
      <c r="AS14" t="str">
        <f>"16"</f>
        <v>16</v>
      </c>
      <c r="AT14" t="str">
        <f>"18"</f>
        <v>18</v>
      </c>
      <c r="AU14" t="str">
        <f>"sejdalievanurila36@gmail.com"</f>
        <v>sejdalievanurila36@gmail.com</v>
      </c>
      <c r="AV14" t="str">
        <f>"87778867555"</f>
        <v>87778867555</v>
      </c>
      <c r="AW14" t="s">
        <v>214</v>
      </c>
      <c r="AX14" t="s">
        <v>241</v>
      </c>
      <c r="AZ14" t="s">
        <v>121</v>
      </c>
      <c r="BD14" t="s">
        <v>242</v>
      </c>
      <c r="BE14" t="s">
        <v>123</v>
      </c>
      <c r="BF14">
        <v>1.3</v>
      </c>
      <c r="BG14" t="str">
        <f>"[20]"</f>
        <v>[20]</v>
      </c>
      <c r="BH14" t="s">
        <v>118</v>
      </c>
      <c r="BI14">
        <v>0</v>
      </c>
      <c r="BN14" t="s">
        <v>126</v>
      </c>
      <c r="BR14" t="s">
        <v>127</v>
      </c>
      <c r="BU14" t="s">
        <v>243</v>
      </c>
      <c r="BV14" t="s">
        <v>244</v>
      </c>
      <c r="BW14" t="s">
        <v>245</v>
      </c>
      <c r="BX14" t="s">
        <v>246</v>
      </c>
      <c r="BY14" t="s">
        <v>247</v>
      </c>
      <c r="BZ14" t="s">
        <v>248</v>
      </c>
      <c r="CA14" t="s">
        <v>249</v>
      </c>
      <c r="CB14" t="s">
        <v>250</v>
      </c>
      <c r="CC14" t="s">
        <v>251</v>
      </c>
      <c r="CD14" t="s">
        <v>242</v>
      </c>
      <c r="CE14" t="s">
        <v>252</v>
      </c>
      <c r="CF14" t="s">
        <v>139</v>
      </c>
      <c r="CG14" t="s">
        <v>140</v>
      </c>
      <c r="CJ14" t="str">
        <f>"13"</f>
        <v>13</v>
      </c>
      <c r="CM14" t="s">
        <v>127</v>
      </c>
      <c r="CO14" t="s">
        <v>253</v>
      </c>
      <c r="CP14" t="s">
        <v>118</v>
      </c>
    </row>
    <row r="15" spans="1:103">
      <c r="A15">
        <v>1041302</v>
      </c>
      <c r="B15">
        <v>871434</v>
      </c>
      <c r="C15" t="s">
        <v>254</v>
      </c>
      <c r="D15" t="s">
        <v>255</v>
      </c>
      <c r="E15" t="s">
        <v>229</v>
      </c>
      <c r="F15" s="1">
        <v>27552</v>
      </c>
      <c r="H15" t="s">
        <v>106</v>
      </c>
      <c r="I15" t="s">
        <v>107</v>
      </c>
      <c r="J15" t="s">
        <v>108</v>
      </c>
      <c r="O15" t="s">
        <v>109</v>
      </c>
      <c r="V15" t="str">
        <f>"1991-08-29T00:00:00"</f>
        <v>1991-08-29T00:00:00</v>
      </c>
      <c r="W15" t="str">
        <f>"208"</f>
        <v>208</v>
      </c>
      <c r="Y15" t="s">
        <v>168</v>
      </c>
      <c r="Z15" t="s">
        <v>111</v>
      </c>
      <c r="AD15" t="s">
        <v>112</v>
      </c>
      <c r="AF15" t="s">
        <v>256</v>
      </c>
      <c r="AG15">
        <v>1.1000000000000001</v>
      </c>
      <c r="AH15" t="s">
        <v>152</v>
      </c>
      <c r="AI15" t="s">
        <v>115</v>
      </c>
      <c r="AJ15" t="s">
        <v>116</v>
      </c>
      <c r="AN15" t="s">
        <v>117</v>
      </c>
      <c r="AO15" t="s">
        <v>118</v>
      </c>
      <c r="AP15" t="str">
        <f>"0"</f>
        <v>0</v>
      </c>
      <c r="AQ15" t="str">
        <f>"32"</f>
        <v>32</v>
      </c>
      <c r="AR15" t="str">
        <f>"30"</f>
        <v>30</v>
      </c>
      <c r="AS15" t="str">
        <f>"30"</f>
        <v>30</v>
      </c>
      <c r="AT15" t="str">
        <f>"32"</f>
        <v>32</v>
      </c>
      <c r="AU15" t="str">
        <f>"sshakshanbayeva@bk.ru"</f>
        <v>sshakshanbayeva@bk.ru</v>
      </c>
      <c r="AV15" t="str">
        <f>"87054779622"</f>
        <v>87054779622</v>
      </c>
      <c r="AW15" t="s">
        <v>214</v>
      </c>
      <c r="AX15" t="s">
        <v>257</v>
      </c>
      <c r="AZ15" t="s">
        <v>121</v>
      </c>
      <c r="BD15" t="s">
        <v>209</v>
      </c>
      <c r="BE15" t="s">
        <v>123</v>
      </c>
      <c r="BF15">
        <v>1.1000000000000001</v>
      </c>
      <c r="BG15" t="str">
        <f>"[17]"</f>
        <v>[17]</v>
      </c>
      <c r="BH15" t="s">
        <v>118</v>
      </c>
      <c r="BI15">
        <v>0</v>
      </c>
      <c r="BN15" t="s">
        <v>126</v>
      </c>
      <c r="BR15" t="s">
        <v>127</v>
      </c>
      <c r="BU15" t="s">
        <v>258</v>
      </c>
      <c r="BV15" t="s">
        <v>259</v>
      </c>
      <c r="BW15" t="s">
        <v>260</v>
      </c>
      <c r="BX15" t="s">
        <v>261</v>
      </c>
      <c r="BY15" t="s">
        <v>132</v>
      </c>
      <c r="BZ15" t="s">
        <v>262</v>
      </c>
      <c r="CA15" t="s">
        <v>263</v>
      </c>
      <c r="CB15" t="s">
        <v>264</v>
      </c>
      <c r="CC15" t="s">
        <v>265</v>
      </c>
      <c r="CD15" t="s">
        <v>266</v>
      </c>
      <c r="CE15" t="s">
        <v>267</v>
      </c>
      <c r="CG15" s="2">
        <v>45748</v>
      </c>
      <c r="CJ15" t="str">
        <f t="shared" ref="CJ15:CJ23" si="0">"0"</f>
        <v>0</v>
      </c>
      <c r="CM15" t="s">
        <v>127</v>
      </c>
      <c r="CO15" t="s">
        <v>142</v>
      </c>
      <c r="CP15" t="s">
        <v>118</v>
      </c>
    </row>
    <row r="16" spans="1:103">
      <c r="A16">
        <v>1041334</v>
      </c>
      <c r="B16">
        <v>871465</v>
      </c>
      <c r="C16" t="s">
        <v>268</v>
      </c>
      <c r="D16" t="s">
        <v>269</v>
      </c>
      <c r="E16" t="s">
        <v>270</v>
      </c>
      <c r="F16" s="1">
        <v>25888</v>
      </c>
      <c r="H16" t="s">
        <v>106</v>
      </c>
      <c r="I16" t="s">
        <v>107</v>
      </c>
      <c r="J16" t="s">
        <v>108</v>
      </c>
      <c r="O16" t="s">
        <v>109</v>
      </c>
      <c r="V16" t="str">
        <f>"1993-10-13T00:00:00"</f>
        <v>1993-10-13T00:00:00</v>
      </c>
      <c r="W16" t="str">
        <f>"28"</f>
        <v>28</v>
      </c>
      <c r="Y16" t="s">
        <v>168</v>
      </c>
      <c r="Z16" t="s">
        <v>111</v>
      </c>
      <c r="AD16" t="s">
        <v>112</v>
      </c>
      <c r="AF16" t="s">
        <v>256</v>
      </c>
      <c r="AG16">
        <v>1.1000000000000001</v>
      </c>
      <c r="AH16" t="s">
        <v>152</v>
      </c>
      <c r="AI16" t="s">
        <v>115</v>
      </c>
      <c r="AJ16" t="s">
        <v>116</v>
      </c>
      <c r="AN16" t="s">
        <v>117</v>
      </c>
      <c r="AO16" t="s">
        <v>118</v>
      </c>
      <c r="AP16" t="str">
        <f>"0"</f>
        <v>0</v>
      </c>
      <c r="AQ16" t="str">
        <f>"30"</f>
        <v>30</v>
      </c>
      <c r="AR16" t="str">
        <f>"27"</f>
        <v>27</v>
      </c>
      <c r="AS16" t="str">
        <f>"27"</f>
        <v>27</v>
      </c>
      <c r="AT16" t="str">
        <f>"30"</f>
        <v>30</v>
      </c>
      <c r="AU16" t="str">
        <f>"baratova.s1970@bk.ru"</f>
        <v>baratova.s1970@bk.ru</v>
      </c>
      <c r="AV16" t="str">
        <f>"87716947001"</f>
        <v>87716947001</v>
      </c>
      <c r="AW16" t="s">
        <v>214</v>
      </c>
      <c r="AX16" t="s">
        <v>241</v>
      </c>
      <c r="AZ16" t="s">
        <v>121</v>
      </c>
      <c r="BD16" t="s">
        <v>209</v>
      </c>
      <c r="BE16" t="s">
        <v>123</v>
      </c>
      <c r="BF16">
        <v>1.1000000000000001</v>
      </c>
      <c r="BG16" t="str">
        <f>"[17]"</f>
        <v>[17]</v>
      </c>
      <c r="BH16" t="s">
        <v>118</v>
      </c>
      <c r="BI16">
        <v>0</v>
      </c>
      <c r="BN16" t="s">
        <v>126</v>
      </c>
      <c r="BR16" t="s">
        <v>127</v>
      </c>
      <c r="BU16" t="s">
        <v>231</v>
      </c>
      <c r="BV16" t="s">
        <v>259</v>
      </c>
      <c r="BW16" t="s">
        <v>271</v>
      </c>
      <c r="BX16" t="s">
        <v>261</v>
      </c>
      <c r="BY16" t="s">
        <v>132</v>
      </c>
      <c r="BZ16" t="s">
        <v>272</v>
      </c>
      <c r="CA16" t="s">
        <v>273</v>
      </c>
      <c r="CB16" t="s">
        <v>274</v>
      </c>
      <c r="CC16" t="s">
        <v>275</v>
      </c>
      <c r="CD16" t="s">
        <v>266</v>
      </c>
      <c r="CE16" t="s">
        <v>276</v>
      </c>
      <c r="CF16" t="s">
        <v>139</v>
      </c>
      <c r="CG16" s="2">
        <v>45748</v>
      </c>
      <c r="CJ16" t="str">
        <f t="shared" si="0"/>
        <v>0</v>
      </c>
      <c r="CM16" t="s">
        <v>127</v>
      </c>
      <c r="CO16" t="s">
        <v>277</v>
      </c>
      <c r="CP16" t="s">
        <v>118</v>
      </c>
    </row>
    <row r="17" spans="1:94">
      <c r="A17">
        <v>1041366</v>
      </c>
      <c r="B17">
        <v>871489</v>
      </c>
      <c r="C17" t="s">
        <v>278</v>
      </c>
      <c r="D17" t="s">
        <v>279</v>
      </c>
      <c r="E17" t="s">
        <v>280</v>
      </c>
      <c r="F17" s="1">
        <v>32232</v>
      </c>
      <c r="H17" t="s">
        <v>106</v>
      </c>
      <c r="I17" t="s">
        <v>107</v>
      </c>
      <c r="J17" t="s">
        <v>108</v>
      </c>
      <c r="O17" t="s">
        <v>167</v>
      </c>
      <c r="V17" t="str">
        <f>"2013-03-20T00:00:00"</f>
        <v>2013-03-20T00:00:00</v>
      </c>
      <c r="W17" t="str">
        <f>"9"</f>
        <v>9</v>
      </c>
      <c r="Y17" t="s">
        <v>168</v>
      </c>
      <c r="Z17" t="s">
        <v>111</v>
      </c>
      <c r="AD17" t="s">
        <v>112</v>
      </c>
      <c r="AF17" t="s">
        <v>113</v>
      </c>
      <c r="AG17">
        <v>0.3</v>
      </c>
      <c r="AH17" t="s">
        <v>152</v>
      </c>
      <c r="AI17" t="s">
        <v>115</v>
      </c>
      <c r="AJ17" t="s">
        <v>116</v>
      </c>
      <c r="AN17" t="s">
        <v>117</v>
      </c>
      <c r="AO17" t="s">
        <v>118</v>
      </c>
      <c r="AP17" t="str">
        <f>"0"</f>
        <v>0</v>
      </c>
      <c r="AQ17" t="str">
        <f>"10"</f>
        <v>10</v>
      </c>
      <c r="AR17" t="str">
        <f>"8"</f>
        <v>8</v>
      </c>
      <c r="AS17" t="str">
        <f>"8"</f>
        <v>8</v>
      </c>
      <c r="AT17" t="str">
        <f>"10"</f>
        <v>10</v>
      </c>
      <c r="AU17" t="str">
        <f>"banu300388@bk.ru"</f>
        <v>banu300388@bk.ru</v>
      </c>
      <c r="AV17" t="str">
        <f>"87054372427"</f>
        <v>87054372427</v>
      </c>
      <c r="AW17" t="s">
        <v>125</v>
      </c>
      <c r="AZ17" t="s">
        <v>121</v>
      </c>
      <c r="BD17" t="s">
        <v>281</v>
      </c>
      <c r="BE17" t="s">
        <v>123</v>
      </c>
      <c r="BF17">
        <v>0.3</v>
      </c>
      <c r="BG17" t="str">
        <f>"[4]"</f>
        <v>[4]</v>
      </c>
      <c r="BH17" t="s">
        <v>282</v>
      </c>
      <c r="BI17">
        <v>0.5</v>
      </c>
      <c r="BJ17" t="s">
        <v>125</v>
      </c>
      <c r="BN17" t="s">
        <v>126</v>
      </c>
      <c r="BR17" t="s">
        <v>127</v>
      </c>
      <c r="BU17" t="s">
        <v>283</v>
      </c>
      <c r="BV17" t="s">
        <v>284</v>
      </c>
      <c r="BW17" t="s">
        <v>285</v>
      </c>
      <c r="BX17" t="s">
        <v>286</v>
      </c>
      <c r="BY17" t="s">
        <v>175</v>
      </c>
      <c r="BZ17" t="s">
        <v>287</v>
      </c>
      <c r="CA17" t="s">
        <v>288</v>
      </c>
      <c r="CB17" t="s">
        <v>289</v>
      </c>
      <c r="CC17" t="s">
        <v>290</v>
      </c>
      <c r="CD17" t="s">
        <v>291</v>
      </c>
      <c r="CE17" t="s">
        <v>138</v>
      </c>
      <c r="CG17" t="s">
        <v>140</v>
      </c>
      <c r="CH17" t="s">
        <v>118</v>
      </c>
      <c r="CJ17" t="str">
        <f t="shared" si="0"/>
        <v>0</v>
      </c>
      <c r="CM17" t="s">
        <v>141</v>
      </c>
      <c r="CO17" t="s">
        <v>142</v>
      </c>
      <c r="CP17" t="s">
        <v>118</v>
      </c>
    </row>
    <row r="18" spans="1:94">
      <c r="A18">
        <v>1041446</v>
      </c>
      <c r="B18">
        <v>871578</v>
      </c>
      <c r="C18" t="s">
        <v>292</v>
      </c>
      <c r="D18" t="s">
        <v>293</v>
      </c>
      <c r="E18" t="s">
        <v>294</v>
      </c>
      <c r="F18" s="1">
        <v>27314</v>
      </c>
      <c r="H18" t="s">
        <v>106</v>
      </c>
      <c r="I18" t="s">
        <v>107</v>
      </c>
      <c r="J18" t="s">
        <v>108</v>
      </c>
      <c r="O18" t="s">
        <v>109</v>
      </c>
      <c r="V18" t="str">
        <f>"1997-09-14T00:00:00"</f>
        <v>1997-09-14T00:00:00</v>
      </c>
      <c r="W18" t="str">
        <f>"2"</f>
        <v>2</v>
      </c>
      <c r="Y18" t="s">
        <v>168</v>
      </c>
      <c r="Z18" t="s">
        <v>111</v>
      </c>
      <c r="AD18" t="s">
        <v>112</v>
      </c>
      <c r="AF18" t="s">
        <v>113</v>
      </c>
      <c r="AG18">
        <v>1.1000000000000001</v>
      </c>
      <c r="AH18" t="s">
        <v>152</v>
      </c>
      <c r="AI18" t="s">
        <v>115</v>
      </c>
      <c r="AJ18" t="s">
        <v>116</v>
      </c>
      <c r="AN18" t="s">
        <v>117</v>
      </c>
      <c r="AO18" t="s">
        <v>118</v>
      </c>
      <c r="AP18" t="str">
        <f>"2"</f>
        <v>2</v>
      </c>
      <c r="AQ18" t="str">
        <f>"28"</f>
        <v>28</v>
      </c>
      <c r="AR18" t="str">
        <f>"26"</f>
        <v>26</v>
      </c>
      <c r="AS18" t="str">
        <f>"26"</f>
        <v>26</v>
      </c>
      <c r="AT18" t="str">
        <f>"26"</f>
        <v>26</v>
      </c>
      <c r="AU18" t="str">
        <f>"raia365@mail.ru"</f>
        <v>raia365@mail.ru</v>
      </c>
      <c r="AV18" t="str">
        <f>"87763577410"</f>
        <v>87763577410</v>
      </c>
      <c r="AW18" t="s">
        <v>214</v>
      </c>
      <c r="AX18" t="s">
        <v>257</v>
      </c>
      <c r="AZ18" t="s">
        <v>121</v>
      </c>
      <c r="BD18" t="s">
        <v>295</v>
      </c>
      <c r="BE18" t="s">
        <v>123</v>
      </c>
      <c r="BF18">
        <v>1.1000000000000001</v>
      </c>
      <c r="BG18" t="str">
        <f>"[18]"</f>
        <v>[18]</v>
      </c>
      <c r="BH18" t="s">
        <v>118</v>
      </c>
      <c r="BI18">
        <v>0</v>
      </c>
      <c r="BN18" t="s">
        <v>296</v>
      </c>
      <c r="BR18" t="s">
        <v>127</v>
      </c>
      <c r="BU18" s="3" t="s">
        <v>297</v>
      </c>
      <c r="BV18" t="s">
        <v>298</v>
      </c>
      <c r="BW18" s="3" t="s">
        <v>299</v>
      </c>
      <c r="BX18" t="s">
        <v>300</v>
      </c>
      <c r="BY18" t="s">
        <v>301</v>
      </c>
      <c r="BZ18" t="s">
        <v>302</v>
      </c>
      <c r="CA18" t="s">
        <v>303</v>
      </c>
      <c r="CB18" t="s">
        <v>304</v>
      </c>
      <c r="CC18" t="s">
        <v>305</v>
      </c>
      <c r="CD18" t="s">
        <v>295</v>
      </c>
      <c r="CE18" t="s">
        <v>306</v>
      </c>
      <c r="CG18" t="s">
        <v>140</v>
      </c>
      <c r="CJ18" t="str">
        <f t="shared" si="0"/>
        <v>0</v>
      </c>
      <c r="CM18" t="s">
        <v>127</v>
      </c>
      <c r="CO18" t="s">
        <v>142</v>
      </c>
      <c r="CP18" t="s">
        <v>118</v>
      </c>
    </row>
    <row r="19" spans="1:94">
      <c r="A19">
        <v>1041474</v>
      </c>
      <c r="B19">
        <v>871604</v>
      </c>
      <c r="C19" t="s">
        <v>144</v>
      </c>
      <c r="D19" t="s">
        <v>307</v>
      </c>
      <c r="E19" t="s">
        <v>308</v>
      </c>
      <c r="F19" s="1">
        <v>29550</v>
      </c>
      <c r="H19" t="s">
        <v>147</v>
      </c>
      <c r="I19" t="s">
        <v>107</v>
      </c>
      <c r="J19" t="s">
        <v>108</v>
      </c>
      <c r="O19" t="s">
        <v>148</v>
      </c>
      <c r="V19" t="str">
        <f>"2012-01-07T00:00:00"</f>
        <v>2012-01-07T00:00:00</v>
      </c>
      <c r="W19" t="str">
        <f>"16"</f>
        <v>16</v>
      </c>
      <c r="Y19" t="s">
        <v>230</v>
      </c>
      <c r="Z19" t="s">
        <v>111</v>
      </c>
      <c r="AD19" t="s">
        <v>112</v>
      </c>
      <c r="AE19" t="s">
        <v>141</v>
      </c>
      <c r="AF19" t="s">
        <v>309</v>
      </c>
      <c r="AG19">
        <v>1</v>
      </c>
      <c r="AH19" t="s">
        <v>152</v>
      </c>
      <c r="AI19" t="s">
        <v>115</v>
      </c>
      <c r="AJ19" t="s">
        <v>116</v>
      </c>
      <c r="AN19" t="s">
        <v>117</v>
      </c>
      <c r="AO19" t="s">
        <v>118</v>
      </c>
      <c r="AP19" t="str">
        <f>"10"</f>
        <v>10</v>
      </c>
      <c r="AQ19" t="str">
        <f>"23"</f>
        <v>23</v>
      </c>
      <c r="AR19" t="str">
        <f>"19"</f>
        <v>19</v>
      </c>
      <c r="AS19" t="str">
        <f>"19"</f>
        <v>19</v>
      </c>
      <c r="AT19" t="str">
        <f>"13"</f>
        <v>13</v>
      </c>
      <c r="AU19" t="str">
        <f>"azhitaev20@gmail.com"</f>
        <v>azhitaev20@gmail.com</v>
      </c>
      <c r="AV19" t="str">
        <f>"87052425210"</f>
        <v>87052425210</v>
      </c>
      <c r="AW19" t="s">
        <v>310</v>
      </c>
      <c r="AX19" t="s">
        <v>311</v>
      </c>
      <c r="AY19" t="s">
        <v>312</v>
      </c>
      <c r="AZ19" t="s">
        <v>121</v>
      </c>
      <c r="BD19" t="s">
        <v>313</v>
      </c>
      <c r="BE19" t="s">
        <v>123</v>
      </c>
      <c r="BF19">
        <v>0.6</v>
      </c>
      <c r="BG19" t="str">
        <f>"[9]"</f>
        <v>[9]</v>
      </c>
      <c r="BH19" t="s">
        <v>118</v>
      </c>
      <c r="BI19">
        <v>0</v>
      </c>
      <c r="BN19" t="s">
        <v>126</v>
      </c>
      <c r="BR19" t="s">
        <v>127</v>
      </c>
      <c r="BU19" s="3" t="s">
        <v>314</v>
      </c>
      <c r="BV19" t="s">
        <v>315</v>
      </c>
      <c r="BW19" t="s">
        <v>316</v>
      </c>
      <c r="BX19" t="s">
        <v>317</v>
      </c>
      <c r="BY19" t="s">
        <v>301</v>
      </c>
      <c r="BZ19" t="s">
        <v>318</v>
      </c>
      <c r="CA19" t="s">
        <v>319</v>
      </c>
      <c r="CB19" t="s">
        <v>320</v>
      </c>
      <c r="CC19" t="s">
        <v>321</v>
      </c>
      <c r="CD19" t="s">
        <v>313</v>
      </c>
      <c r="CE19" t="s">
        <v>322</v>
      </c>
      <c r="CF19" t="s">
        <v>139</v>
      </c>
      <c r="CG19" t="s">
        <v>140</v>
      </c>
      <c r="CJ19" t="str">
        <f t="shared" si="0"/>
        <v>0</v>
      </c>
      <c r="CM19" t="s">
        <v>141</v>
      </c>
      <c r="CO19" t="s">
        <v>142</v>
      </c>
      <c r="CP19" t="s">
        <v>118</v>
      </c>
    </row>
    <row r="20" spans="1:94">
      <c r="A20">
        <v>1041529</v>
      </c>
      <c r="B20">
        <v>871655</v>
      </c>
      <c r="C20" t="s">
        <v>323</v>
      </c>
      <c r="D20" t="s">
        <v>324</v>
      </c>
      <c r="E20" t="s">
        <v>325</v>
      </c>
      <c r="F20" s="1">
        <v>29343</v>
      </c>
      <c r="H20" t="s">
        <v>147</v>
      </c>
      <c r="I20" t="s">
        <v>107</v>
      </c>
      <c r="J20" t="s">
        <v>108</v>
      </c>
      <c r="O20" t="s">
        <v>167</v>
      </c>
      <c r="V20" t="str">
        <f>"2005-10-03T00:00:00"</f>
        <v>2005-10-03T00:00:00</v>
      </c>
      <c r="W20" t="str">
        <f>"25"</f>
        <v>25</v>
      </c>
      <c r="Y20" t="s">
        <v>168</v>
      </c>
      <c r="Z20" t="s">
        <v>111</v>
      </c>
      <c r="AD20" t="s">
        <v>112</v>
      </c>
      <c r="AF20" t="s">
        <v>113</v>
      </c>
      <c r="AG20">
        <v>1</v>
      </c>
      <c r="AH20" t="s">
        <v>152</v>
      </c>
      <c r="AI20" t="s">
        <v>115</v>
      </c>
      <c r="AJ20" t="s">
        <v>116</v>
      </c>
      <c r="AN20" t="s">
        <v>117</v>
      </c>
      <c r="AO20" t="s">
        <v>118</v>
      </c>
      <c r="AP20" t="str">
        <f>"0"</f>
        <v>0</v>
      </c>
      <c r="AQ20" t="str">
        <f>"18"</f>
        <v>18</v>
      </c>
      <c r="AR20" t="str">
        <f>"15"</f>
        <v>15</v>
      </c>
      <c r="AS20" t="str">
        <f>"15"</f>
        <v>15</v>
      </c>
      <c r="AT20" t="str">
        <f>"18"</f>
        <v>18</v>
      </c>
      <c r="AU20" t="str">
        <f>"nrlykhanov18@bk.ru"</f>
        <v>nrlykhanov18@bk.ru</v>
      </c>
      <c r="AV20" t="str">
        <f>"87771190084"</f>
        <v>87771190084</v>
      </c>
      <c r="AW20" t="s">
        <v>214</v>
      </c>
      <c r="AX20" t="s">
        <v>257</v>
      </c>
      <c r="AZ20" t="s">
        <v>121</v>
      </c>
      <c r="BD20" t="s">
        <v>326</v>
      </c>
      <c r="BE20" t="s">
        <v>123</v>
      </c>
      <c r="BF20">
        <v>1</v>
      </c>
      <c r="BG20" t="str">
        <f>"[15]"</f>
        <v>[15]</v>
      </c>
      <c r="BH20" t="s">
        <v>327</v>
      </c>
      <c r="BI20">
        <v>0.5</v>
      </c>
      <c r="BJ20" t="s">
        <v>214</v>
      </c>
      <c r="BK20" t="s">
        <v>328</v>
      </c>
      <c r="BN20" t="s">
        <v>126</v>
      </c>
      <c r="BR20" t="s">
        <v>127</v>
      </c>
      <c r="BU20" t="s">
        <v>329</v>
      </c>
      <c r="BV20" t="s">
        <v>330</v>
      </c>
      <c r="BW20" t="s">
        <v>331</v>
      </c>
      <c r="BX20" t="s">
        <v>332</v>
      </c>
      <c r="BY20" t="s">
        <v>175</v>
      </c>
      <c r="BZ20" t="s">
        <v>333</v>
      </c>
      <c r="CA20" t="s">
        <v>334</v>
      </c>
      <c r="CB20" t="s">
        <v>335</v>
      </c>
      <c r="CC20" t="s">
        <v>336</v>
      </c>
      <c r="CD20" t="s">
        <v>337</v>
      </c>
      <c r="CE20" t="s">
        <v>338</v>
      </c>
      <c r="CG20" t="s">
        <v>140</v>
      </c>
      <c r="CJ20" t="str">
        <f t="shared" si="0"/>
        <v>0</v>
      </c>
      <c r="CM20" t="s">
        <v>127</v>
      </c>
      <c r="CO20" t="s">
        <v>142</v>
      </c>
      <c r="CP20" t="s">
        <v>118</v>
      </c>
    </row>
    <row r="21" spans="1:94">
      <c r="A21">
        <v>1041560</v>
      </c>
      <c r="B21">
        <v>871678</v>
      </c>
      <c r="C21" t="s">
        <v>339</v>
      </c>
      <c r="D21" t="s">
        <v>340</v>
      </c>
      <c r="E21" t="s">
        <v>341</v>
      </c>
      <c r="F21" s="1">
        <v>25843</v>
      </c>
      <c r="H21" t="s">
        <v>106</v>
      </c>
      <c r="I21" t="s">
        <v>107</v>
      </c>
      <c r="J21" t="s">
        <v>108</v>
      </c>
      <c r="O21" t="s">
        <v>109</v>
      </c>
      <c r="V21" t="str">
        <f>"1990-10-15T00:00:00"</f>
        <v>1990-10-15T00:00:00</v>
      </c>
      <c r="W21" t="str">
        <f>"130"</f>
        <v>130</v>
      </c>
      <c r="Y21" t="s">
        <v>230</v>
      </c>
      <c r="Z21" t="s">
        <v>111</v>
      </c>
      <c r="AD21" t="s">
        <v>112</v>
      </c>
      <c r="AF21" t="s">
        <v>113</v>
      </c>
      <c r="AG21">
        <v>0.5</v>
      </c>
      <c r="AH21" t="s">
        <v>152</v>
      </c>
      <c r="AI21" t="s">
        <v>115</v>
      </c>
      <c r="AJ21" t="s">
        <v>116</v>
      </c>
      <c r="AN21" t="s">
        <v>117</v>
      </c>
      <c r="AO21" t="s">
        <v>118</v>
      </c>
      <c r="AP21" t="str">
        <f>"0"</f>
        <v>0</v>
      </c>
      <c r="AQ21" t="str">
        <f>"33"</f>
        <v>33</v>
      </c>
      <c r="AR21" t="str">
        <f>"33"</f>
        <v>33</v>
      </c>
      <c r="AS21" t="str">
        <f>"33"</f>
        <v>33</v>
      </c>
      <c r="AT21" t="str">
        <f>"33"</f>
        <v>33</v>
      </c>
      <c r="AU21" t="str">
        <f>"bibigultemirbaeva5@gmail.com"</f>
        <v>bibigultemirbaeva5@gmail.com</v>
      </c>
      <c r="AV21" t="str">
        <f>"87056438670"</f>
        <v>87056438670</v>
      </c>
      <c r="AW21" t="s">
        <v>214</v>
      </c>
      <c r="AX21" t="s">
        <v>257</v>
      </c>
      <c r="AZ21" t="s">
        <v>121</v>
      </c>
      <c r="BD21" t="s">
        <v>216</v>
      </c>
      <c r="BE21" t="s">
        <v>123</v>
      </c>
      <c r="BF21">
        <v>0.5</v>
      </c>
      <c r="BG21" t="str">
        <f>"[8]"</f>
        <v>[8]</v>
      </c>
      <c r="BH21" t="s">
        <v>342</v>
      </c>
      <c r="BI21">
        <v>1</v>
      </c>
      <c r="BJ21" t="s">
        <v>343</v>
      </c>
      <c r="BK21" t="s">
        <v>328</v>
      </c>
      <c r="BL21" t="s">
        <v>344</v>
      </c>
      <c r="BM21">
        <v>0</v>
      </c>
      <c r="BN21" t="s">
        <v>296</v>
      </c>
      <c r="BR21" t="s">
        <v>127</v>
      </c>
      <c r="BU21" t="s">
        <v>345</v>
      </c>
      <c r="BV21" t="s">
        <v>346</v>
      </c>
      <c r="BW21" t="s">
        <v>347</v>
      </c>
      <c r="BX21" t="s">
        <v>348</v>
      </c>
      <c r="BY21" t="s">
        <v>349</v>
      </c>
      <c r="BZ21" t="s">
        <v>350</v>
      </c>
      <c r="CA21" t="s">
        <v>351</v>
      </c>
      <c r="CB21" t="s">
        <v>352</v>
      </c>
      <c r="CC21" t="s">
        <v>353</v>
      </c>
      <c r="CD21" t="s">
        <v>354</v>
      </c>
      <c r="CE21" t="s">
        <v>355</v>
      </c>
      <c r="CG21" s="2">
        <v>45748</v>
      </c>
      <c r="CJ21" t="str">
        <f t="shared" si="0"/>
        <v>0</v>
      </c>
      <c r="CM21" t="s">
        <v>141</v>
      </c>
      <c r="CO21" t="s">
        <v>142</v>
      </c>
      <c r="CP21" t="s">
        <v>118</v>
      </c>
    </row>
    <row r="22" spans="1:94">
      <c r="A22">
        <v>1041581</v>
      </c>
      <c r="B22">
        <v>871709</v>
      </c>
      <c r="C22" t="s">
        <v>356</v>
      </c>
      <c r="D22" t="s">
        <v>357</v>
      </c>
      <c r="E22" t="s">
        <v>358</v>
      </c>
      <c r="F22" s="1">
        <v>27854</v>
      </c>
      <c r="H22" t="s">
        <v>106</v>
      </c>
      <c r="I22" t="s">
        <v>107</v>
      </c>
      <c r="J22" t="s">
        <v>108</v>
      </c>
      <c r="O22" t="s">
        <v>167</v>
      </c>
      <c r="V22" t="str">
        <f>"1996-09-01T00:00:00"</f>
        <v>1996-09-01T00:00:00</v>
      </c>
      <c r="W22" t="str">
        <f>"604"</f>
        <v>604</v>
      </c>
      <c r="Y22" t="s">
        <v>168</v>
      </c>
      <c r="Z22" t="s">
        <v>111</v>
      </c>
      <c r="AD22" t="s">
        <v>112</v>
      </c>
      <c r="AE22" t="s">
        <v>141</v>
      </c>
      <c r="AF22" t="s">
        <v>359</v>
      </c>
      <c r="AG22">
        <v>0.5</v>
      </c>
      <c r="AH22" t="s">
        <v>152</v>
      </c>
      <c r="AI22" t="s">
        <v>115</v>
      </c>
      <c r="AJ22" t="s">
        <v>116</v>
      </c>
      <c r="AN22" t="s">
        <v>117</v>
      </c>
      <c r="AO22" t="s">
        <v>118</v>
      </c>
      <c r="AP22" t="str">
        <f>"0"</f>
        <v>0</v>
      </c>
      <c r="AQ22" t="str">
        <f>"28"</f>
        <v>28</v>
      </c>
      <c r="AR22" t="str">
        <f>"25"</f>
        <v>25</v>
      </c>
      <c r="AS22" t="str">
        <f>"25"</f>
        <v>25</v>
      </c>
      <c r="AT22" t="str">
        <f>"28"</f>
        <v>28</v>
      </c>
      <c r="AU22" t="str">
        <f>"mamytova.ar@mail.ru"</f>
        <v>mamytova.ar@mail.ru</v>
      </c>
      <c r="AV22" t="str">
        <f>"87711390076"</f>
        <v>87711390076</v>
      </c>
      <c r="AW22" t="s">
        <v>125</v>
      </c>
      <c r="AX22" t="s">
        <v>215</v>
      </c>
      <c r="AZ22" t="s">
        <v>121</v>
      </c>
      <c r="BH22" t="s">
        <v>113</v>
      </c>
      <c r="BI22">
        <v>0.5</v>
      </c>
      <c r="BJ22" t="s">
        <v>214</v>
      </c>
      <c r="BK22" t="s">
        <v>360</v>
      </c>
      <c r="BL22" t="s">
        <v>216</v>
      </c>
      <c r="BM22">
        <v>0.5</v>
      </c>
      <c r="BN22" t="s">
        <v>126</v>
      </c>
      <c r="BR22" t="s">
        <v>127</v>
      </c>
      <c r="BU22" t="s">
        <v>361</v>
      </c>
      <c r="BV22" t="s">
        <v>362</v>
      </c>
      <c r="BW22" t="s">
        <v>363</v>
      </c>
      <c r="BX22" t="s">
        <v>364</v>
      </c>
      <c r="BY22" t="s">
        <v>349</v>
      </c>
      <c r="BZ22" t="s">
        <v>365</v>
      </c>
      <c r="CA22" t="s">
        <v>366</v>
      </c>
      <c r="CB22" t="s">
        <v>367</v>
      </c>
      <c r="CC22" t="s">
        <v>368</v>
      </c>
      <c r="CD22" t="s">
        <v>216</v>
      </c>
      <c r="CE22" t="s">
        <v>369</v>
      </c>
      <c r="CF22" t="s">
        <v>139</v>
      </c>
      <c r="CG22" t="s">
        <v>140</v>
      </c>
      <c r="CJ22" t="str">
        <f t="shared" si="0"/>
        <v>0</v>
      </c>
      <c r="CM22" t="s">
        <v>141</v>
      </c>
      <c r="CO22" t="s">
        <v>142</v>
      </c>
      <c r="CP22" t="s">
        <v>118</v>
      </c>
    </row>
    <row r="23" spans="1:94">
      <c r="A23">
        <v>1041608</v>
      </c>
      <c r="B23">
        <v>871737</v>
      </c>
      <c r="C23" t="s">
        <v>370</v>
      </c>
      <c r="D23" t="s">
        <v>371</v>
      </c>
      <c r="E23" t="s">
        <v>372</v>
      </c>
      <c r="F23" s="1">
        <v>24333</v>
      </c>
      <c r="H23" t="s">
        <v>106</v>
      </c>
      <c r="I23" t="s">
        <v>107</v>
      </c>
      <c r="J23" t="s">
        <v>108</v>
      </c>
      <c r="O23" t="s">
        <v>109</v>
      </c>
      <c r="V23" t="str">
        <f>"1989-08-27T00:00:00"</f>
        <v>1989-08-27T00:00:00</v>
      </c>
      <c r="W23" t="str">
        <f>"312"</f>
        <v>312</v>
      </c>
      <c r="Y23" t="s">
        <v>168</v>
      </c>
      <c r="Z23" t="s">
        <v>111</v>
      </c>
      <c r="AD23" t="s">
        <v>112</v>
      </c>
      <c r="AF23" t="s">
        <v>113</v>
      </c>
      <c r="AG23">
        <v>1.1000000000000001</v>
      </c>
      <c r="AH23" t="s">
        <v>114</v>
      </c>
      <c r="AI23" t="s">
        <v>115</v>
      </c>
      <c r="AJ23" t="s">
        <v>116</v>
      </c>
      <c r="AN23" t="s">
        <v>117</v>
      </c>
      <c r="AO23" t="s">
        <v>118</v>
      </c>
      <c r="AP23" t="str">
        <f>"0"</f>
        <v>0</v>
      </c>
      <c r="AQ23" t="str">
        <f>"34"</f>
        <v>34</v>
      </c>
      <c r="AR23" t="str">
        <f>"32"</f>
        <v>32</v>
      </c>
      <c r="AS23" t="str">
        <f>"32"</f>
        <v>32</v>
      </c>
      <c r="AT23" t="str">
        <f>"34"</f>
        <v>34</v>
      </c>
      <c r="AU23" t="str">
        <f>"zulfia.seribaeva6666@mail.ru"</f>
        <v>zulfia.seribaeva6666@mail.ru</v>
      </c>
      <c r="AV23" t="str">
        <f>"87056911951"</f>
        <v>87056911951</v>
      </c>
      <c r="AW23" t="s">
        <v>214</v>
      </c>
      <c r="AX23" t="s">
        <v>311</v>
      </c>
      <c r="AZ23" t="s">
        <v>121</v>
      </c>
      <c r="BD23" t="s">
        <v>373</v>
      </c>
      <c r="BE23" t="s">
        <v>123</v>
      </c>
      <c r="BF23">
        <v>1.1000000000000001</v>
      </c>
      <c r="BG23" t="str">
        <f>"[17]"</f>
        <v>[17]</v>
      </c>
      <c r="BH23" t="s">
        <v>118</v>
      </c>
      <c r="BI23">
        <v>0</v>
      </c>
      <c r="BN23" t="s">
        <v>126</v>
      </c>
      <c r="BR23" t="s">
        <v>127</v>
      </c>
      <c r="BU23" t="s">
        <v>374</v>
      </c>
      <c r="BV23" t="s">
        <v>375</v>
      </c>
      <c r="BW23" t="s">
        <v>376</v>
      </c>
      <c r="BX23" t="s">
        <v>332</v>
      </c>
      <c r="BY23" t="s">
        <v>175</v>
      </c>
      <c r="BZ23" t="s">
        <v>377</v>
      </c>
      <c r="CA23" t="s">
        <v>378</v>
      </c>
      <c r="CB23" t="s">
        <v>379</v>
      </c>
      <c r="CC23" t="s">
        <v>380</v>
      </c>
      <c r="CD23" t="s">
        <v>373</v>
      </c>
      <c r="CE23" t="s">
        <v>381</v>
      </c>
      <c r="CG23" t="s">
        <v>140</v>
      </c>
      <c r="CJ23" t="str">
        <f t="shared" si="0"/>
        <v>0</v>
      </c>
      <c r="CM23" t="s">
        <v>141</v>
      </c>
      <c r="CO23" t="s">
        <v>142</v>
      </c>
      <c r="CP23" t="s">
        <v>118</v>
      </c>
    </row>
    <row r="24" spans="1:94">
      <c r="A24">
        <v>1041635</v>
      </c>
      <c r="B24">
        <v>871757</v>
      </c>
      <c r="C24" t="s">
        <v>382</v>
      </c>
      <c r="D24" t="s">
        <v>383</v>
      </c>
      <c r="E24" t="s">
        <v>384</v>
      </c>
      <c r="F24" s="1">
        <v>29918</v>
      </c>
      <c r="H24" t="s">
        <v>106</v>
      </c>
      <c r="I24" t="s">
        <v>107</v>
      </c>
      <c r="J24" t="s">
        <v>108</v>
      </c>
      <c r="O24" t="s">
        <v>109</v>
      </c>
      <c r="V24" t="str">
        <f>"2004-09-01T00:00:00"</f>
        <v>2004-09-01T00:00:00</v>
      </c>
      <c r="W24" t="str">
        <f>"19"</f>
        <v>19</v>
      </c>
      <c r="Y24" t="s">
        <v>230</v>
      </c>
      <c r="Z24" t="s">
        <v>150</v>
      </c>
      <c r="AD24" t="s">
        <v>112</v>
      </c>
      <c r="AF24" t="s">
        <v>113</v>
      </c>
      <c r="AG24">
        <v>1.2</v>
      </c>
      <c r="AH24" t="s">
        <v>152</v>
      </c>
      <c r="AI24" t="s">
        <v>115</v>
      </c>
      <c r="AJ24" t="s">
        <v>116</v>
      </c>
      <c r="AN24" t="s">
        <v>117</v>
      </c>
      <c r="AO24" t="s">
        <v>118</v>
      </c>
      <c r="AP24" t="str">
        <f>"3"</f>
        <v>3</v>
      </c>
      <c r="AQ24" t="str">
        <f>"22"</f>
        <v>22</v>
      </c>
      <c r="AR24" t="str">
        <f>"20"</f>
        <v>20</v>
      </c>
      <c r="AS24" t="str">
        <f>"20"</f>
        <v>20</v>
      </c>
      <c r="AT24" t="str">
        <f>"19"</f>
        <v>19</v>
      </c>
      <c r="AU24" t="str">
        <f>"beisekova81@mail.ru"</f>
        <v>beisekova81@mail.ru</v>
      </c>
      <c r="AV24" t="str">
        <f>"87056958198"</f>
        <v>87056958198</v>
      </c>
      <c r="AW24" t="s">
        <v>214</v>
      </c>
      <c r="AX24" t="s">
        <v>120</v>
      </c>
      <c r="AZ24" t="s">
        <v>121</v>
      </c>
      <c r="BD24" t="s">
        <v>373</v>
      </c>
      <c r="BE24" t="s">
        <v>123</v>
      </c>
      <c r="BF24">
        <v>1.2</v>
      </c>
      <c r="BG24" t="str">
        <f>"[19]"</f>
        <v>[19]</v>
      </c>
      <c r="BH24" t="s">
        <v>118</v>
      </c>
      <c r="BI24">
        <v>0</v>
      </c>
      <c r="BN24" t="s">
        <v>126</v>
      </c>
      <c r="BR24" t="s">
        <v>127</v>
      </c>
      <c r="BU24" s="3" t="s">
        <v>385</v>
      </c>
      <c r="BV24" t="s">
        <v>386</v>
      </c>
      <c r="BW24" s="3" t="s">
        <v>387</v>
      </c>
      <c r="BX24" t="s">
        <v>388</v>
      </c>
      <c r="BY24" t="s">
        <v>389</v>
      </c>
      <c r="BZ24" t="s">
        <v>390</v>
      </c>
      <c r="CA24" t="s">
        <v>391</v>
      </c>
      <c r="CB24" t="s">
        <v>392</v>
      </c>
      <c r="CC24" t="s">
        <v>393</v>
      </c>
      <c r="CD24" t="s">
        <v>394</v>
      </c>
      <c r="CE24" t="s">
        <v>395</v>
      </c>
      <c r="CF24" t="s">
        <v>139</v>
      </c>
      <c r="CG24" t="s">
        <v>140</v>
      </c>
      <c r="CH24" t="s">
        <v>396</v>
      </c>
      <c r="CI24" t="s">
        <v>397</v>
      </c>
      <c r="CJ24" t="str">
        <f>"1"</f>
        <v>1</v>
      </c>
      <c r="CM24" t="s">
        <v>127</v>
      </c>
      <c r="CO24" t="s">
        <v>398</v>
      </c>
      <c r="CP24" t="s">
        <v>118</v>
      </c>
    </row>
    <row r="25" spans="1:94" s="4" customFormat="1">
      <c r="A25" s="4">
        <v>1041662</v>
      </c>
      <c r="B25" s="4">
        <v>871786</v>
      </c>
      <c r="C25" s="4" t="s">
        <v>399</v>
      </c>
      <c r="D25" s="4" t="s">
        <v>400</v>
      </c>
      <c r="E25" s="4" t="s">
        <v>401</v>
      </c>
      <c r="F25" s="5">
        <v>23846</v>
      </c>
      <c r="H25" s="4" t="s">
        <v>147</v>
      </c>
      <c r="I25" s="4" t="s">
        <v>107</v>
      </c>
      <c r="J25" s="4" t="s">
        <v>108</v>
      </c>
      <c r="O25" s="4" t="s">
        <v>148</v>
      </c>
      <c r="V25" s="4" t="str">
        <f>"1991-08-20T00:00:00"</f>
        <v>1991-08-20T00:00:00</v>
      </c>
      <c r="W25" s="4" t="str">
        <f>"340"</f>
        <v>340</v>
      </c>
      <c r="Y25" s="4" t="s">
        <v>168</v>
      </c>
      <c r="Z25" s="4" t="s">
        <v>111</v>
      </c>
      <c r="AD25" s="4" t="s">
        <v>112</v>
      </c>
      <c r="AF25" s="4" t="s">
        <v>113</v>
      </c>
      <c r="AG25" s="4">
        <v>0.6</v>
      </c>
      <c r="AH25" s="4" t="s">
        <v>152</v>
      </c>
      <c r="AI25" s="4" t="s">
        <v>115</v>
      </c>
      <c r="AJ25" s="4" t="s">
        <v>402</v>
      </c>
      <c r="AN25" s="4" t="s">
        <v>117</v>
      </c>
      <c r="AO25" s="4" t="s">
        <v>118</v>
      </c>
      <c r="AP25" s="4" t="str">
        <f>"0"</f>
        <v>0</v>
      </c>
      <c r="AQ25" s="4" t="str">
        <f>"32"</f>
        <v>32</v>
      </c>
      <c r="AR25" s="4" t="str">
        <f>"30"</f>
        <v>30</v>
      </c>
      <c r="AS25" s="4" t="str">
        <f>"30"</f>
        <v>30</v>
      </c>
      <c r="AT25" s="4" t="str">
        <f>"32"</f>
        <v>32</v>
      </c>
      <c r="AU25" s="4" t="str">
        <f>"osaylauov@bk.ru"</f>
        <v>osaylauov@bk.ru</v>
      </c>
      <c r="AV25" s="4" t="str">
        <f>"87056751951"</f>
        <v>87056751951</v>
      </c>
      <c r="AW25" s="4" t="s">
        <v>310</v>
      </c>
      <c r="AX25" s="4" t="s">
        <v>257</v>
      </c>
      <c r="AZ25" s="4" t="s">
        <v>121</v>
      </c>
      <c r="BD25" s="4" t="s">
        <v>313</v>
      </c>
      <c r="BE25" s="4" t="s">
        <v>403</v>
      </c>
      <c r="BF25" s="4">
        <v>0.6</v>
      </c>
      <c r="BG25" s="4" t="str">
        <f>"[9]"</f>
        <v>[9]</v>
      </c>
      <c r="BH25" s="4" t="s">
        <v>118</v>
      </c>
      <c r="BI25" s="4">
        <v>0</v>
      </c>
      <c r="BN25" s="4" t="s">
        <v>126</v>
      </c>
      <c r="BR25" s="4" t="s">
        <v>127</v>
      </c>
      <c r="BU25" s="4" t="s">
        <v>404</v>
      </c>
      <c r="CD25" s="4" t="s">
        <v>313</v>
      </c>
      <c r="CE25" s="4" t="s">
        <v>405</v>
      </c>
      <c r="CG25" s="4" t="s">
        <v>140</v>
      </c>
      <c r="CH25" s="4" t="s">
        <v>118</v>
      </c>
      <c r="CJ25" s="4" t="str">
        <f t="shared" ref="CJ25:CJ33" si="1">"0"</f>
        <v>0</v>
      </c>
      <c r="CM25" s="4" t="s">
        <v>141</v>
      </c>
      <c r="CO25" s="4" t="s">
        <v>142</v>
      </c>
      <c r="CP25" s="4" t="s">
        <v>118</v>
      </c>
    </row>
    <row r="26" spans="1:94">
      <c r="A26">
        <v>1041693</v>
      </c>
      <c r="B26">
        <v>871814</v>
      </c>
      <c r="C26" t="s">
        <v>406</v>
      </c>
      <c r="D26" t="s">
        <v>407</v>
      </c>
      <c r="E26" t="s">
        <v>408</v>
      </c>
      <c r="F26" s="1">
        <v>26670</v>
      </c>
      <c r="H26" t="s">
        <v>147</v>
      </c>
      <c r="I26" t="s">
        <v>107</v>
      </c>
      <c r="J26" t="s">
        <v>108</v>
      </c>
      <c r="O26" t="s">
        <v>148</v>
      </c>
      <c r="V26" t="str">
        <f>"1993-08-28T00:00:00"</f>
        <v>1993-08-28T00:00:00</v>
      </c>
      <c r="W26" t="str">
        <f>"42"</f>
        <v>42</v>
      </c>
      <c r="Y26" t="s">
        <v>168</v>
      </c>
      <c r="Z26" t="s">
        <v>111</v>
      </c>
      <c r="AD26" t="s">
        <v>112</v>
      </c>
      <c r="AF26" t="s">
        <v>113</v>
      </c>
      <c r="AG26">
        <v>0.5</v>
      </c>
      <c r="AH26" t="s">
        <v>152</v>
      </c>
      <c r="AI26" t="s">
        <v>115</v>
      </c>
      <c r="AJ26" t="s">
        <v>116</v>
      </c>
      <c r="AN26" t="s">
        <v>117</v>
      </c>
      <c r="AO26" t="s">
        <v>118</v>
      </c>
      <c r="AP26" t="str">
        <f>"0"</f>
        <v>0</v>
      </c>
      <c r="AQ26" t="str">
        <f>"30"</f>
        <v>30</v>
      </c>
      <c r="AR26" t="str">
        <f>"28"</f>
        <v>28</v>
      </c>
      <c r="AS26" t="str">
        <f>"28"</f>
        <v>28</v>
      </c>
      <c r="AT26" t="str">
        <f>"30"</f>
        <v>30</v>
      </c>
      <c r="AU26" t="str">
        <f>"aimyrzaev73@mail.ru"</f>
        <v>aimyrzaev73@mail.ru</v>
      </c>
      <c r="AV26" t="str">
        <f>"87718729373"</f>
        <v>87718729373</v>
      </c>
      <c r="AW26" t="s">
        <v>310</v>
      </c>
      <c r="AX26" t="s">
        <v>215</v>
      </c>
      <c r="AY26" t="s">
        <v>409</v>
      </c>
      <c r="AZ26" t="s">
        <v>121</v>
      </c>
      <c r="BD26" t="s">
        <v>410</v>
      </c>
      <c r="BE26" t="s">
        <v>123</v>
      </c>
      <c r="BF26">
        <v>0.5</v>
      </c>
      <c r="BG26" t="str">
        <f>"[8]"</f>
        <v>[8]</v>
      </c>
      <c r="BH26" t="s">
        <v>411</v>
      </c>
      <c r="BI26">
        <v>1</v>
      </c>
      <c r="BJ26" t="s">
        <v>125</v>
      </c>
      <c r="BN26" t="s">
        <v>126</v>
      </c>
      <c r="BR26" t="s">
        <v>127</v>
      </c>
      <c r="BU26" s="3" t="s">
        <v>412</v>
      </c>
      <c r="BV26" t="s">
        <v>413</v>
      </c>
      <c r="BW26" t="s">
        <v>414</v>
      </c>
      <c r="BX26" t="s">
        <v>415</v>
      </c>
      <c r="BY26" t="s">
        <v>416</v>
      </c>
      <c r="BZ26" t="s">
        <v>417</v>
      </c>
      <c r="CA26" t="s">
        <v>418</v>
      </c>
      <c r="CB26" t="s">
        <v>419</v>
      </c>
      <c r="CC26" t="s">
        <v>420</v>
      </c>
      <c r="CD26" t="s">
        <v>410</v>
      </c>
      <c r="CE26" t="s">
        <v>421</v>
      </c>
      <c r="CG26" t="s">
        <v>140</v>
      </c>
      <c r="CJ26" t="str">
        <f t="shared" si="1"/>
        <v>0</v>
      </c>
      <c r="CM26" t="s">
        <v>141</v>
      </c>
      <c r="CO26" t="s">
        <v>142</v>
      </c>
      <c r="CP26" t="s">
        <v>118</v>
      </c>
    </row>
    <row r="27" spans="1:94">
      <c r="A27">
        <v>1041741</v>
      </c>
      <c r="B27">
        <v>871854</v>
      </c>
      <c r="C27" t="s">
        <v>422</v>
      </c>
      <c r="D27" t="s">
        <v>423</v>
      </c>
      <c r="E27" t="s">
        <v>424</v>
      </c>
      <c r="F27" s="1">
        <v>28746</v>
      </c>
      <c r="H27" t="s">
        <v>106</v>
      </c>
      <c r="I27" t="s">
        <v>107</v>
      </c>
      <c r="J27" t="s">
        <v>108</v>
      </c>
      <c r="O27" t="s">
        <v>109</v>
      </c>
      <c r="V27" t="str">
        <f>"2000-02-17T00:00:00"</f>
        <v>2000-02-17T00:00:00</v>
      </c>
      <c r="W27" t="str">
        <f>"32"</f>
        <v>32</v>
      </c>
      <c r="Y27" t="s">
        <v>230</v>
      </c>
      <c r="Z27" t="s">
        <v>111</v>
      </c>
      <c r="AD27" t="s">
        <v>112</v>
      </c>
      <c r="AF27" t="s">
        <v>113</v>
      </c>
      <c r="AG27">
        <v>1.3</v>
      </c>
      <c r="AH27" t="s">
        <v>152</v>
      </c>
      <c r="AI27" t="s">
        <v>115</v>
      </c>
      <c r="AJ27" t="s">
        <v>116</v>
      </c>
      <c r="AN27" t="s">
        <v>117</v>
      </c>
      <c r="AO27" t="s">
        <v>118</v>
      </c>
      <c r="AP27" t="str">
        <f>"0"</f>
        <v>0</v>
      </c>
      <c r="AQ27" t="str">
        <f>"24"</f>
        <v>24</v>
      </c>
      <c r="AR27" t="str">
        <f>"21"</f>
        <v>21</v>
      </c>
      <c r="AS27" t="str">
        <f>"21"</f>
        <v>21</v>
      </c>
      <c r="AT27" t="str">
        <f>"24"</f>
        <v>24</v>
      </c>
      <c r="AU27" t="str">
        <f>"kosymova_78@mail.ru"</f>
        <v>kosymova_78@mail.ru</v>
      </c>
      <c r="AV27" t="str">
        <f>"87712393961"</f>
        <v>87712393961</v>
      </c>
      <c r="AW27" t="s">
        <v>214</v>
      </c>
      <c r="AX27" t="s">
        <v>120</v>
      </c>
      <c r="AZ27" t="s">
        <v>121</v>
      </c>
      <c r="BD27" t="s">
        <v>295</v>
      </c>
      <c r="BE27" t="s">
        <v>123</v>
      </c>
      <c r="BF27">
        <v>1.3</v>
      </c>
      <c r="BG27" t="str">
        <f>"[21]"</f>
        <v>[21]</v>
      </c>
      <c r="BH27" t="s">
        <v>118</v>
      </c>
      <c r="BI27">
        <v>0</v>
      </c>
      <c r="BN27" t="s">
        <v>126</v>
      </c>
      <c r="BR27" t="s">
        <v>127</v>
      </c>
      <c r="BU27" t="s">
        <v>425</v>
      </c>
      <c r="BV27" t="s">
        <v>295</v>
      </c>
      <c r="BW27" t="s">
        <v>426</v>
      </c>
      <c r="BX27" t="s">
        <v>427</v>
      </c>
      <c r="BY27" t="s">
        <v>428</v>
      </c>
      <c r="BZ27">
        <v>36</v>
      </c>
      <c r="CA27" t="s">
        <v>429</v>
      </c>
      <c r="CB27" t="s">
        <v>430</v>
      </c>
      <c r="CC27">
        <v>316931</v>
      </c>
      <c r="CD27" t="s">
        <v>295</v>
      </c>
      <c r="CE27" t="s">
        <v>431</v>
      </c>
      <c r="CF27" t="s">
        <v>139</v>
      </c>
      <c r="CG27" t="s">
        <v>140</v>
      </c>
      <c r="CJ27" t="str">
        <f t="shared" si="1"/>
        <v>0</v>
      </c>
      <c r="CM27" t="s">
        <v>127</v>
      </c>
      <c r="CO27" t="s">
        <v>142</v>
      </c>
      <c r="CP27" t="s">
        <v>118</v>
      </c>
    </row>
    <row r="28" spans="1:94">
      <c r="A28">
        <v>1041795</v>
      </c>
      <c r="B28">
        <v>871913</v>
      </c>
      <c r="C28" t="s">
        <v>432</v>
      </c>
      <c r="D28" t="s">
        <v>433</v>
      </c>
      <c r="E28" t="s">
        <v>434</v>
      </c>
      <c r="F28" s="1">
        <v>30289</v>
      </c>
      <c r="H28" t="s">
        <v>147</v>
      </c>
      <c r="I28" t="s">
        <v>107</v>
      </c>
      <c r="J28" t="s">
        <v>108</v>
      </c>
      <c r="O28" t="s">
        <v>167</v>
      </c>
      <c r="V28" t="str">
        <f>"2006-08-29T00:00:00"</f>
        <v>2006-08-29T00:00:00</v>
      </c>
      <c r="W28" t="str">
        <f>"13"</f>
        <v>13</v>
      </c>
      <c r="Y28" t="s">
        <v>168</v>
      </c>
      <c r="Z28" t="s">
        <v>111</v>
      </c>
      <c r="AD28" t="s">
        <v>112</v>
      </c>
      <c r="AE28" t="s">
        <v>141</v>
      </c>
      <c r="AF28" t="s">
        <v>113</v>
      </c>
      <c r="AG28">
        <v>0.6</v>
      </c>
      <c r="AH28" t="s">
        <v>114</v>
      </c>
      <c r="AI28" t="s">
        <v>115</v>
      </c>
      <c r="AJ28" t="s">
        <v>116</v>
      </c>
      <c r="AN28" t="s">
        <v>117</v>
      </c>
      <c r="AO28" t="s">
        <v>118</v>
      </c>
      <c r="AP28" t="str">
        <f>"0"</f>
        <v>0</v>
      </c>
      <c r="AQ28" t="str">
        <f>"18"</f>
        <v>18</v>
      </c>
      <c r="AR28" t="str">
        <f>"17"</f>
        <v>17</v>
      </c>
      <c r="AS28" t="str">
        <f>"17"</f>
        <v>17</v>
      </c>
      <c r="AT28" t="str">
        <f>"18"</f>
        <v>18</v>
      </c>
      <c r="AU28" t="str">
        <f>"sapar.dosymbetoa.2018@dk.ru"</f>
        <v>sapar.dosymbetoa.2018@dk.ru</v>
      </c>
      <c r="AV28" t="str">
        <f>"87717952882"</f>
        <v>87717952882</v>
      </c>
      <c r="AW28" t="s">
        <v>214</v>
      </c>
      <c r="AX28" t="s">
        <v>257</v>
      </c>
      <c r="AY28" t="s">
        <v>409</v>
      </c>
      <c r="AZ28" t="s">
        <v>121</v>
      </c>
      <c r="BD28" t="s">
        <v>326</v>
      </c>
      <c r="BE28" t="s">
        <v>123</v>
      </c>
      <c r="BF28">
        <v>0.6</v>
      </c>
      <c r="BG28" t="str">
        <f>"[9]"</f>
        <v>[9]</v>
      </c>
      <c r="BH28" t="s">
        <v>435</v>
      </c>
      <c r="BI28">
        <v>1</v>
      </c>
      <c r="BJ28" t="s">
        <v>214</v>
      </c>
      <c r="BK28" t="s">
        <v>328</v>
      </c>
      <c r="BL28" t="s">
        <v>344</v>
      </c>
      <c r="BM28">
        <v>0</v>
      </c>
      <c r="BN28" t="s">
        <v>126</v>
      </c>
      <c r="BR28" t="s">
        <v>127</v>
      </c>
      <c r="BU28" t="s">
        <v>436</v>
      </c>
      <c r="BV28" t="s">
        <v>437</v>
      </c>
      <c r="BW28" t="s">
        <v>438</v>
      </c>
      <c r="BX28" t="s">
        <v>439</v>
      </c>
      <c r="BY28" t="s">
        <v>416</v>
      </c>
      <c r="BZ28" t="s">
        <v>440</v>
      </c>
      <c r="CA28" t="s">
        <v>441</v>
      </c>
      <c r="CB28" t="s">
        <v>442</v>
      </c>
      <c r="CC28" t="s">
        <v>443</v>
      </c>
      <c r="CD28" t="s">
        <v>326</v>
      </c>
      <c r="CE28" t="s">
        <v>444</v>
      </c>
      <c r="CF28" t="s">
        <v>139</v>
      </c>
      <c r="CG28" t="s">
        <v>140</v>
      </c>
      <c r="CJ28" t="str">
        <f t="shared" si="1"/>
        <v>0</v>
      </c>
      <c r="CM28" t="s">
        <v>141</v>
      </c>
      <c r="CO28" t="s">
        <v>142</v>
      </c>
      <c r="CP28" t="s">
        <v>118</v>
      </c>
    </row>
    <row r="29" spans="1:94">
      <c r="A29">
        <v>1041826</v>
      </c>
      <c r="B29">
        <v>871937</v>
      </c>
      <c r="C29" t="s">
        <v>445</v>
      </c>
      <c r="D29" t="s">
        <v>446</v>
      </c>
      <c r="E29" t="s">
        <v>447</v>
      </c>
      <c r="F29" s="1">
        <v>30510</v>
      </c>
      <c r="H29" t="s">
        <v>106</v>
      </c>
      <c r="I29" t="s">
        <v>107</v>
      </c>
      <c r="J29" t="s">
        <v>108</v>
      </c>
      <c r="O29" t="s">
        <v>109</v>
      </c>
      <c r="V29" t="str">
        <f>"2004-12-06T00:00:00"</f>
        <v>2004-12-06T00:00:00</v>
      </c>
      <c r="W29" t="str">
        <f>"32"</f>
        <v>32</v>
      </c>
      <c r="Y29" t="s">
        <v>230</v>
      </c>
      <c r="Z29" t="s">
        <v>111</v>
      </c>
      <c r="AD29" t="s">
        <v>112</v>
      </c>
      <c r="AF29" t="s">
        <v>256</v>
      </c>
      <c r="AG29">
        <v>1.1000000000000001</v>
      </c>
      <c r="AH29" t="s">
        <v>114</v>
      </c>
      <c r="AI29" t="s">
        <v>115</v>
      </c>
      <c r="AJ29" t="s">
        <v>116</v>
      </c>
      <c r="AN29" t="s">
        <v>117</v>
      </c>
      <c r="AO29" t="s">
        <v>118</v>
      </c>
      <c r="AP29" t="str">
        <f>"3"</f>
        <v>3</v>
      </c>
      <c r="AQ29" t="str">
        <f>"21"</f>
        <v>21</v>
      </c>
      <c r="AR29" t="str">
        <f>"16"</f>
        <v>16</v>
      </c>
      <c r="AS29" t="str">
        <f>"16"</f>
        <v>16</v>
      </c>
      <c r="AT29" t="str">
        <f>"18"</f>
        <v>18</v>
      </c>
      <c r="AU29" t="str">
        <f>"marzhan_mynbayeva@mail.ru"</f>
        <v>marzhan_mynbayeva@mail.ru</v>
      </c>
      <c r="AV29" t="str">
        <f>"87776042700"</f>
        <v>87776042700</v>
      </c>
      <c r="AW29" t="s">
        <v>310</v>
      </c>
      <c r="AX29" t="s">
        <v>311</v>
      </c>
      <c r="AZ29" t="s">
        <v>121</v>
      </c>
      <c r="BD29" t="s">
        <v>209</v>
      </c>
      <c r="BE29" t="s">
        <v>123</v>
      </c>
      <c r="BF29">
        <v>1.1000000000000001</v>
      </c>
      <c r="BG29" t="str">
        <f>"[17]"</f>
        <v>[17]</v>
      </c>
      <c r="BH29" t="s">
        <v>118</v>
      </c>
      <c r="BI29">
        <v>0</v>
      </c>
      <c r="BN29" t="s">
        <v>126</v>
      </c>
      <c r="BR29" t="s">
        <v>127</v>
      </c>
      <c r="BU29" t="s">
        <v>201</v>
      </c>
      <c r="BV29" t="s">
        <v>448</v>
      </c>
      <c r="BW29" t="s">
        <v>449</v>
      </c>
      <c r="BX29" t="s">
        <v>332</v>
      </c>
      <c r="BY29" t="s">
        <v>175</v>
      </c>
      <c r="BZ29" t="s">
        <v>205</v>
      </c>
      <c r="CA29" t="s">
        <v>450</v>
      </c>
      <c r="CB29" t="s">
        <v>451</v>
      </c>
      <c r="CC29" t="s">
        <v>452</v>
      </c>
      <c r="CD29" t="s">
        <v>209</v>
      </c>
      <c r="CE29" t="s">
        <v>276</v>
      </c>
      <c r="CG29" s="2">
        <v>45748</v>
      </c>
      <c r="CH29" t="s">
        <v>118</v>
      </c>
      <c r="CJ29" t="str">
        <f t="shared" si="1"/>
        <v>0</v>
      </c>
      <c r="CM29" t="s">
        <v>127</v>
      </c>
      <c r="CO29" t="s">
        <v>142</v>
      </c>
      <c r="CP29" t="s">
        <v>118</v>
      </c>
    </row>
    <row r="30" spans="1:94">
      <c r="A30">
        <v>1041879</v>
      </c>
      <c r="B30">
        <v>871995</v>
      </c>
      <c r="C30" t="s">
        <v>453</v>
      </c>
      <c r="D30" t="s">
        <v>383</v>
      </c>
      <c r="E30" t="s">
        <v>454</v>
      </c>
      <c r="F30" s="1">
        <v>29361</v>
      </c>
      <c r="H30" t="s">
        <v>106</v>
      </c>
      <c r="I30" t="s">
        <v>107</v>
      </c>
      <c r="J30" t="s">
        <v>108</v>
      </c>
      <c r="O30" t="s">
        <v>167</v>
      </c>
      <c r="V30" t="str">
        <f>"2005-02-11T00:00:00"</f>
        <v>2005-02-11T00:00:00</v>
      </c>
      <c r="W30" t="str">
        <f>"35"</f>
        <v>35</v>
      </c>
      <c r="Y30" t="s">
        <v>158</v>
      </c>
      <c r="Z30" t="s">
        <v>111</v>
      </c>
      <c r="AD30" t="s">
        <v>112</v>
      </c>
      <c r="AF30" t="s">
        <v>256</v>
      </c>
      <c r="AG30">
        <v>1</v>
      </c>
      <c r="AH30" t="s">
        <v>152</v>
      </c>
      <c r="AI30" t="s">
        <v>115</v>
      </c>
      <c r="AJ30" t="s">
        <v>116</v>
      </c>
      <c r="AN30" t="s">
        <v>117</v>
      </c>
      <c r="AO30" t="s">
        <v>118</v>
      </c>
      <c r="AP30" t="str">
        <f>"6"</f>
        <v>6</v>
      </c>
      <c r="AQ30" t="str">
        <f>"24"</f>
        <v>24</v>
      </c>
      <c r="AR30" t="str">
        <f>"16"</f>
        <v>16</v>
      </c>
      <c r="AS30" t="str">
        <f>"16"</f>
        <v>16</v>
      </c>
      <c r="AT30" t="str">
        <f>"18"</f>
        <v>18</v>
      </c>
      <c r="AU30" t="str">
        <f>"sadikovaguljamila980@mail.ru"</f>
        <v>sadikovaguljamila980@mail.ru</v>
      </c>
      <c r="AV30" t="str">
        <f>"87054845139"</f>
        <v>87054845139</v>
      </c>
      <c r="AW30" t="s">
        <v>214</v>
      </c>
      <c r="AX30" t="s">
        <v>120</v>
      </c>
      <c r="AZ30" t="s">
        <v>121</v>
      </c>
      <c r="BD30" t="s">
        <v>209</v>
      </c>
      <c r="BE30" t="s">
        <v>123</v>
      </c>
      <c r="BF30">
        <v>1</v>
      </c>
      <c r="BG30" t="str">
        <f>"[16]"</f>
        <v>[16]</v>
      </c>
      <c r="BH30" t="s">
        <v>118</v>
      </c>
      <c r="BI30">
        <v>0</v>
      </c>
      <c r="BN30" t="s">
        <v>126</v>
      </c>
      <c r="BR30" t="s">
        <v>127</v>
      </c>
      <c r="BU30" t="s">
        <v>425</v>
      </c>
      <c r="BV30" t="s">
        <v>209</v>
      </c>
      <c r="BW30" t="s">
        <v>426</v>
      </c>
      <c r="BX30" t="s">
        <v>427</v>
      </c>
      <c r="BY30" t="s">
        <v>428</v>
      </c>
      <c r="BZ30">
        <v>120</v>
      </c>
      <c r="CA30" t="s">
        <v>455</v>
      </c>
      <c r="CB30" t="s">
        <v>456</v>
      </c>
      <c r="CC30">
        <v>19020</v>
      </c>
      <c r="CD30" t="s">
        <v>209</v>
      </c>
      <c r="CE30" t="s">
        <v>457</v>
      </c>
      <c r="CF30" t="s">
        <v>139</v>
      </c>
      <c r="CG30" s="2">
        <v>45748</v>
      </c>
      <c r="CH30" t="s">
        <v>118</v>
      </c>
      <c r="CJ30" t="str">
        <f t="shared" si="1"/>
        <v>0</v>
      </c>
      <c r="CM30" t="s">
        <v>127</v>
      </c>
      <c r="CO30" t="s">
        <v>142</v>
      </c>
      <c r="CP30" t="s">
        <v>118</v>
      </c>
    </row>
    <row r="31" spans="1:94">
      <c r="A31">
        <v>1041913</v>
      </c>
      <c r="B31">
        <v>872023</v>
      </c>
      <c r="C31" t="s">
        <v>458</v>
      </c>
      <c r="D31" t="s">
        <v>459</v>
      </c>
      <c r="E31" t="s">
        <v>460</v>
      </c>
      <c r="F31" s="1">
        <v>30783</v>
      </c>
      <c r="H31" t="s">
        <v>106</v>
      </c>
      <c r="I31" t="s">
        <v>107</v>
      </c>
      <c r="J31" t="s">
        <v>108</v>
      </c>
      <c r="O31" t="s">
        <v>109</v>
      </c>
      <c r="V31" t="str">
        <f>"2009-03-02T00:00:00"</f>
        <v>2009-03-02T00:00:00</v>
      </c>
      <c r="W31" t="str">
        <f>"8"</f>
        <v>8</v>
      </c>
      <c r="Y31" t="s">
        <v>168</v>
      </c>
      <c r="Z31" t="s">
        <v>111</v>
      </c>
      <c r="AD31" t="s">
        <v>112</v>
      </c>
      <c r="AE31" t="s">
        <v>141</v>
      </c>
      <c r="AF31" t="s">
        <v>113</v>
      </c>
      <c r="AG31">
        <v>1</v>
      </c>
      <c r="AH31" t="s">
        <v>152</v>
      </c>
      <c r="AI31" t="s">
        <v>115</v>
      </c>
      <c r="AJ31" t="s">
        <v>116</v>
      </c>
      <c r="AN31" t="s">
        <v>117</v>
      </c>
      <c r="AO31" t="s">
        <v>118</v>
      </c>
      <c r="AP31" t="str">
        <f>"0"</f>
        <v>0</v>
      </c>
      <c r="AQ31" t="str">
        <f>"16"</f>
        <v>16</v>
      </c>
      <c r="AR31" t="str">
        <f>"12"</f>
        <v>12</v>
      </c>
      <c r="AS31" t="str">
        <f>"12"</f>
        <v>12</v>
      </c>
      <c r="AT31" t="str">
        <f>"16"</f>
        <v>16</v>
      </c>
      <c r="AU31" t="str">
        <f>"ulbala.8411@mail.ru"</f>
        <v>ulbala.8411@mail.ru</v>
      </c>
      <c r="AV31" t="str">
        <f>"87051595210"</f>
        <v>87051595210</v>
      </c>
      <c r="AW31" t="s">
        <v>214</v>
      </c>
      <c r="AX31" t="s">
        <v>328</v>
      </c>
      <c r="AZ31" t="s">
        <v>121</v>
      </c>
      <c r="BD31" t="s">
        <v>461</v>
      </c>
      <c r="BE31" t="s">
        <v>123</v>
      </c>
      <c r="BF31">
        <v>1</v>
      </c>
      <c r="BG31" t="str">
        <f>"[15]"</f>
        <v>[15]</v>
      </c>
      <c r="BH31" t="s">
        <v>118</v>
      </c>
      <c r="BI31">
        <v>0</v>
      </c>
      <c r="BN31" t="s">
        <v>462</v>
      </c>
      <c r="BR31" t="s">
        <v>127</v>
      </c>
      <c r="BU31" s="3" t="s">
        <v>463</v>
      </c>
      <c r="BV31" t="s">
        <v>464</v>
      </c>
      <c r="BW31" t="s">
        <v>465</v>
      </c>
      <c r="BX31" t="s">
        <v>466</v>
      </c>
      <c r="BY31" t="s">
        <v>416</v>
      </c>
      <c r="BZ31" t="s">
        <v>467</v>
      </c>
      <c r="CA31" t="s">
        <v>468</v>
      </c>
      <c r="CB31" t="s">
        <v>469</v>
      </c>
      <c r="CC31" t="s">
        <v>470</v>
      </c>
      <c r="CD31" t="s">
        <v>461</v>
      </c>
      <c r="CE31" t="s">
        <v>471</v>
      </c>
      <c r="CF31" t="s">
        <v>139</v>
      </c>
      <c r="CG31" t="s">
        <v>140</v>
      </c>
      <c r="CJ31" t="str">
        <f t="shared" si="1"/>
        <v>0</v>
      </c>
      <c r="CM31" t="s">
        <v>127</v>
      </c>
      <c r="CO31" t="s">
        <v>277</v>
      </c>
      <c r="CP31" t="s">
        <v>118</v>
      </c>
    </row>
    <row r="32" spans="1:94">
      <c r="A32">
        <v>1041946</v>
      </c>
      <c r="B32">
        <v>872050</v>
      </c>
      <c r="C32" t="s">
        <v>472</v>
      </c>
      <c r="D32" t="s">
        <v>473</v>
      </c>
      <c r="E32" t="s">
        <v>474</v>
      </c>
      <c r="F32" s="1">
        <v>29632</v>
      </c>
      <c r="H32" t="s">
        <v>147</v>
      </c>
      <c r="I32" t="s">
        <v>107</v>
      </c>
      <c r="J32" t="s">
        <v>108</v>
      </c>
      <c r="O32" t="s">
        <v>475</v>
      </c>
      <c r="V32" t="str">
        <f>"2012-12-10T00:00:00"</f>
        <v>2012-12-10T00:00:00</v>
      </c>
      <c r="W32" t="str">
        <f>"88"</f>
        <v>88</v>
      </c>
      <c r="Y32" t="s">
        <v>230</v>
      </c>
      <c r="Z32" t="s">
        <v>111</v>
      </c>
      <c r="AD32" t="s">
        <v>112</v>
      </c>
      <c r="AF32" t="s">
        <v>476</v>
      </c>
      <c r="AG32">
        <v>1</v>
      </c>
      <c r="AH32" t="s">
        <v>152</v>
      </c>
      <c r="AI32" t="s">
        <v>115</v>
      </c>
      <c r="AJ32" t="s">
        <v>116</v>
      </c>
      <c r="AN32" t="s">
        <v>117</v>
      </c>
      <c r="AO32" t="s">
        <v>118</v>
      </c>
      <c r="AP32" t="str">
        <f>"6"</f>
        <v>6</v>
      </c>
      <c r="AQ32" t="str">
        <f>"18"</f>
        <v>18</v>
      </c>
      <c r="AR32" t="str">
        <f>"9"</f>
        <v>9</v>
      </c>
      <c r="AS32" t="str">
        <f>"9"</f>
        <v>9</v>
      </c>
      <c r="AT32" t="str">
        <f>"12"</f>
        <v>12</v>
      </c>
      <c r="AU32" t="str">
        <f>"amirbek81.81@mail.ru"</f>
        <v>amirbek81.81@mail.ru</v>
      </c>
      <c r="AV32" t="str">
        <f>"87719977110"</f>
        <v>87719977110</v>
      </c>
      <c r="AW32" t="s">
        <v>310</v>
      </c>
      <c r="AX32" t="s">
        <v>120</v>
      </c>
      <c r="AY32" t="s">
        <v>409</v>
      </c>
      <c r="AZ32" t="s">
        <v>121</v>
      </c>
      <c r="BD32" t="s">
        <v>477</v>
      </c>
      <c r="BE32" t="s">
        <v>123</v>
      </c>
      <c r="BH32" t="s">
        <v>118</v>
      </c>
      <c r="BI32">
        <v>0</v>
      </c>
      <c r="BN32" t="s">
        <v>126</v>
      </c>
      <c r="BR32" t="s">
        <v>127</v>
      </c>
      <c r="BS32" t="s">
        <v>478</v>
      </c>
      <c r="BU32" t="s">
        <v>479</v>
      </c>
      <c r="BV32" t="s">
        <v>477</v>
      </c>
      <c r="BW32" t="s">
        <v>426</v>
      </c>
      <c r="BX32" t="s">
        <v>427</v>
      </c>
      <c r="BY32" t="s">
        <v>428</v>
      </c>
      <c r="BZ32">
        <v>80</v>
      </c>
      <c r="CA32" t="s">
        <v>480</v>
      </c>
      <c r="CB32" t="s">
        <v>481</v>
      </c>
      <c r="CC32">
        <v>522061</v>
      </c>
      <c r="CD32" t="s">
        <v>477</v>
      </c>
      <c r="CE32" t="s">
        <v>482</v>
      </c>
      <c r="CF32" t="s">
        <v>139</v>
      </c>
      <c r="CG32" t="s">
        <v>140</v>
      </c>
      <c r="CJ32" t="str">
        <f t="shared" si="1"/>
        <v>0</v>
      </c>
      <c r="CM32" t="s">
        <v>141</v>
      </c>
      <c r="CO32" t="s">
        <v>142</v>
      </c>
      <c r="CP32" t="s">
        <v>118</v>
      </c>
    </row>
    <row r="33" spans="1:94">
      <c r="A33">
        <v>1041977</v>
      </c>
      <c r="B33">
        <v>872083</v>
      </c>
      <c r="C33" t="s">
        <v>483</v>
      </c>
      <c r="D33" t="s">
        <v>484</v>
      </c>
      <c r="E33" t="s">
        <v>485</v>
      </c>
      <c r="F33" s="1">
        <v>32798</v>
      </c>
      <c r="H33" t="s">
        <v>147</v>
      </c>
      <c r="I33" t="s">
        <v>107</v>
      </c>
      <c r="J33" t="s">
        <v>108</v>
      </c>
      <c r="O33" t="s">
        <v>148</v>
      </c>
      <c r="V33" t="str">
        <f>"2012-09-01T00:00:00"</f>
        <v>2012-09-01T00:00:00</v>
      </c>
      <c r="W33" t="str">
        <f>"61"</f>
        <v>61</v>
      </c>
      <c r="Y33" t="s">
        <v>486</v>
      </c>
      <c r="Z33" t="s">
        <v>111</v>
      </c>
      <c r="AD33" t="s">
        <v>112</v>
      </c>
      <c r="AF33" t="s">
        <v>113</v>
      </c>
      <c r="AG33">
        <v>1.2</v>
      </c>
      <c r="AH33" t="s">
        <v>152</v>
      </c>
      <c r="AI33" t="s">
        <v>115</v>
      </c>
      <c r="AJ33" t="s">
        <v>116</v>
      </c>
      <c r="AN33" t="s">
        <v>117</v>
      </c>
      <c r="AO33" t="s">
        <v>118</v>
      </c>
      <c r="AP33" t="str">
        <f>"0"</f>
        <v>0</v>
      </c>
      <c r="AQ33" t="str">
        <f>"11"</f>
        <v>11</v>
      </c>
      <c r="AR33" t="str">
        <f>"9"</f>
        <v>9</v>
      </c>
      <c r="AS33" t="str">
        <f>"9"</f>
        <v>9</v>
      </c>
      <c r="AT33" t="str">
        <f>"11"</f>
        <v>11</v>
      </c>
      <c r="AU33" t="str">
        <f>"alishov.dauren89@mail.ru"</f>
        <v>alishov.dauren89@mail.ru</v>
      </c>
      <c r="AV33" t="str">
        <f>"87716428106"</f>
        <v>87716428106</v>
      </c>
      <c r="AW33" t="s">
        <v>119</v>
      </c>
      <c r="AX33" t="s">
        <v>311</v>
      </c>
      <c r="AZ33" t="s">
        <v>121</v>
      </c>
      <c r="BD33" t="s">
        <v>373</v>
      </c>
      <c r="BE33" t="s">
        <v>123</v>
      </c>
      <c r="BF33">
        <v>1.2</v>
      </c>
      <c r="BG33" t="str">
        <f>"[20]"</f>
        <v>[20]</v>
      </c>
      <c r="BH33" t="s">
        <v>118</v>
      </c>
      <c r="BI33">
        <v>0</v>
      </c>
      <c r="BN33" t="s">
        <v>126</v>
      </c>
      <c r="BR33" t="s">
        <v>127</v>
      </c>
      <c r="BU33" t="s">
        <v>171</v>
      </c>
      <c r="BV33" t="s">
        <v>487</v>
      </c>
      <c r="BW33" t="s">
        <v>488</v>
      </c>
      <c r="BX33" t="s">
        <v>286</v>
      </c>
      <c r="BY33" t="s">
        <v>175</v>
      </c>
      <c r="BZ33" t="s">
        <v>377</v>
      </c>
      <c r="CA33" t="s">
        <v>489</v>
      </c>
      <c r="CB33" t="s">
        <v>490</v>
      </c>
      <c r="CC33" t="s">
        <v>491</v>
      </c>
      <c r="CD33" t="s">
        <v>492</v>
      </c>
      <c r="CE33" t="s">
        <v>493</v>
      </c>
      <c r="CG33" t="s">
        <v>140</v>
      </c>
      <c r="CJ33" t="str">
        <f t="shared" si="1"/>
        <v>0</v>
      </c>
      <c r="CM33" t="s">
        <v>127</v>
      </c>
      <c r="CO33" t="s">
        <v>142</v>
      </c>
      <c r="CP33" t="s">
        <v>118</v>
      </c>
    </row>
    <row r="34" spans="1:94" hidden="1">
      <c r="A34">
        <v>2068353</v>
      </c>
      <c r="B34">
        <v>872135</v>
      </c>
      <c r="C34" t="s">
        <v>494</v>
      </c>
      <c r="D34" t="s">
        <v>495</v>
      </c>
      <c r="E34" t="s">
        <v>496</v>
      </c>
      <c r="F34" s="1">
        <v>29457</v>
      </c>
      <c r="H34" t="s">
        <v>147</v>
      </c>
      <c r="I34" t="s">
        <v>107</v>
      </c>
      <c r="J34" t="s">
        <v>108</v>
      </c>
      <c r="O34" t="s">
        <v>109</v>
      </c>
      <c r="P34" t="s">
        <v>141</v>
      </c>
      <c r="V34" t="str">
        <f>"2019-10-15T00:00:00"</f>
        <v>2019-10-15T00:00:00</v>
      </c>
      <c r="W34" t="str">
        <f>"13"</f>
        <v>13</v>
      </c>
      <c r="Y34" t="s">
        <v>162</v>
      </c>
      <c r="Z34" t="s">
        <v>111</v>
      </c>
      <c r="AD34" t="s">
        <v>112</v>
      </c>
      <c r="AF34" t="s">
        <v>497</v>
      </c>
      <c r="AG34">
        <v>1</v>
      </c>
      <c r="AH34" t="s">
        <v>152</v>
      </c>
      <c r="AI34" t="s">
        <v>115</v>
      </c>
      <c r="AJ34" t="s">
        <v>153</v>
      </c>
      <c r="AN34" t="s">
        <v>154</v>
      </c>
      <c r="AP34" t="str">
        <f>"10"</f>
        <v>10</v>
      </c>
      <c r="AQ34" t="str">
        <f>"14"</f>
        <v>14</v>
      </c>
      <c r="AS34" t="str">
        <f t="shared" ref="AS34:AS43" si="2">"0"</f>
        <v>0</v>
      </c>
      <c r="AT34" t="str">
        <f>"4"</f>
        <v>4</v>
      </c>
      <c r="BH34" t="s">
        <v>118</v>
      </c>
      <c r="BI34">
        <v>0</v>
      </c>
    </row>
    <row r="35" spans="1:94" hidden="1">
      <c r="A35">
        <v>2068336</v>
      </c>
      <c r="B35">
        <v>1472716</v>
      </c>
      <c r="C35" t="s">
        <v>498</v>
      </c>
      <c r="D35" t="s">
        <v>499</v>
      </c>
      <c r="E35" t="s">
        <v>500</v>
      </c>
      <c r="F35" s="1">
        <v>31687</v>
      </c>
      <c r="H35" t="s">
        <v>147</v>
      </c>
      <c r="I35" t="s">
        <v>107</v>
      </c>
      <c r="J35" t="s">
        <v>108</v>
      </c>
      <c r="O35" t="s">
        <v>109</v>
      </c>
      <c r="P35" t="s">
        <v>141</v>
      </c>
      <c r="V35" t="str">
        <f>"2019-10-15T00:00:00"</f>
        <v>2019-10-15T00:00:00</v>
      </c>
      <c r="W35" t="str">
        <f>"13"</f>
        <v>13</v>
      </c>
      <c r="Y35" t="s">
        <v>162</v>
      </c>
      <c r="Z35" t="s">
        <v>150</v>
      </c>
      <c r="AD35" t="s">
        <v>112</v>
      </c>
      <c r="AF35" t="s">
        <v>497</v>
      </c>
      <c r="AG35">
        <v>1</v>
      </c>
      <c r="AH35" t="s">
        <v>152</v>
      </c>
      <c r="AI35" t="s">
        <v>115</v>
      </c>
      <c r="AJ35" t="s">
        <v>163</v>
      </c>
      <c r="AN35" t="s">
        <v>154</v>
      </c>
      <c r="AP35" t="str">
        <f>"1"</f>
        <v>1</v>
      </c>
      <c r="AQ35" t="str">
        <f>"5"</f>
        <v>5</v>
      </c>
      <c r="AS35" t="str">
        <f t="shared" si="2"/>
        <v>0</v>
      </c>
      <c r="AT35" t="str">
        <f>"4"</f>
        <v>4</v>
      </c>
      <c r="BH35" t="s">
        <v>118</v>
      </c>
      <c r="BI35">
        <v>0</v>
      </c>
    </row>
    <row r="36" spans="1:94">
      <c r="A36">
        <v>2068379</v>
      </c>
      <c r="B36">
        <v>1472734</v>
      </c>
      <c r="C36" t="s">
        <v>501</v>
      </c>
      <c r="D36" t="s">
        <v>502</v>
      </c>
      <c r="E36" t="s">
        <v>503</v>
      </c>
      <c r="F36" s="1">
        <v>35165</v>
      </c>
      <c r="H36" t="s">
        <v>106</v>
      </c>
      <c r="I36" t="s">
        <v>107</v>
      </c>
      <c r="J36" t="s">
        <v>108</v>
      </c>
      <c r="O36" t="s">
        <v>109</v>
      </c>
      <c r="P36" t="s">
        <v>141</v>
      </c>
      <c r="V36" t="str">
        <f t="shared" ref="V36:V43" si="3">"2020-03-05T00:00:00"</f>
        <v>2020-03-05T00:00:00</v>
      </c>
      <c r="W36" t="str">
        <f t="shared" ref="W36:W43" si="4">"28"</f>
        <v>28</v>
      </c>
      <c r="Y36" t="s">
        <v>162</v>
      </c>
      <c r="Z36" t="s">
        <v>111</v>
      </c>
      <c r="AD36" t="s">
        <v>112</v>
      </c>
      <c r="AF36" t="s">
        <v>504</v>
      </c>
      <c r="AG36">
        <v>1</v>
      </c>
      <c r="AH36" t="s">
        <v>152</v>
      </c>
      <c r="AI36" t="s">
        <v>115</v>
      </c>
      <c r="AJ36" t="s">
        <v>116</v>
      </c>
      <c r="AN36" t="s">
        <v>154</v>
      </c>
      <c r="AO36" t="s">
        <v>397</v>
      </c>
      <c r="AP36" t="str">
        <f>"8"</f>
        <v>8</v>
      </c>
      <c r="AQ36" t="str">
        <f>"12"</f>
        <v>12</v>
      </c>
      <c r="AR36" t="str">
        <f>"0"</f>
        <v>0</v>
      </c>
      <c r="AS36" t="str">
        <f t="shared" si="2"/>
        <v>0</v>
      </c>
      <c r="AT36" t="str">
        <f>"4"</f>
        <v>4</v>
      </c>
      <c r="AU36" t="str">
        <f>"aidana_1996@mail.ru"</f>
        <v>aidana_1996@mail.ru</v>
      </c>
      <c r="AV36" t="str">
        <f>"87056889633"</f>
        <v>87056889633</v>
      </c>
      <c r="AW36" t="s">
        <v>125</v>
      </c>
      <c r="AZ36" t="s">
        <v>121</v>
      </c>
      <c r="BH36" t="s">
        <v>505</v>
      </c>
      <c r="BI36">
        <v>0.5</v>
      </c>
      <c r="BN36" t="s">
        <v>126</v>
      </c>
      <c r="BR36" t="s">
        <v>141</v>
      </c>
      <c r="BU36" t="s">
        <v>425</v>
      </c>
      <c r="BV36" t="s">
        <v>354</v>
      </c>
      <c r="BW36" t="s">
        <v>506</v>
      </c>
      <c r="BX36" t="s">
        <v>427</v>
      </c>
      <c r="BY36" t="s">
        <v>428</v>
      </c>
      <c r="BZ36">
        <v>80</v>
      </c>
      <c r="CA36" t="s">
        <v>507</v>
      </c>
      <c r="CB36" t="s">
        <v>508</v>
      </c>
      <c r="CC36">
        <v>853629</v>
      </c>
      <c r="CD36" t="s">
        <v>509</v>
      </c>
      <c r="CF36" t="s">
        <v>139</v>
      </c>
      <c r="CM36" t="s">
        <v>141</v>
      </c>
      <c r="CO36" t="s">
        <v>142</v>
      </c>
      <c r="CP36" t="s">
        <v>510</v>
      </c>
    </row>
    <row r="37" spans="1:94" hidden="1">
      <c r="A37">
        <v>2068472</v>
      </c>
      <c r="B37">
        <v>1472781</v>
      </c>
      <c r="C37" t="s">
        <v>511</v>
      </c>
      <c r="D37" t="s">
        <v>512</v>
      </c>
      <c r="E37" t="s">
        <v>513</v>
      </c>
      <c r="F37" s="1">
        <v>27143</v>
      </c>
      <c r="H37" t="s">
        <v>106</v>
      </c>
      <c r="I37" t="s">
        <v>107</v>
      </c>
      <c r="J37" t="s">
        <v>108</v>
      </c>
      <c r="O37" t="s">
        <v>109</v>
      </c>
      <c r="P37" t="s">
        <v>141</v>
      </c>
      <c r="V37" t="str">
        <f t="shared" si="3"/>
        <v>2020-03-05T00:00:00</v>
      </c>
      <c r="W37" t="str">
        <f t="shared" si="4"/>
        <v>28</v>
      </c>
      <c r="Y37" t="s">
        <v>162</v>
      </c>
      <c r="Z37" t="s">
        <v>111</v>
      </c>
      <c r="AD37" t="s">
        <v>112</v>
      </c>
      <c r="AF37" t="s">
        <v>514</v>
      </c>
      <c r="AG37">
        <v>1</v>
      </c>
      <c r="AH37" t="s">
        <v>152</v>
      </c>
      <c r="AI37" t="s">
        <v>115</v>
      </c>
      <c r="AJ37" t="s">
        <v>153</v>
      </c>
      <c r="AN37" t="s">
        <v>154</v>
      </c>
      <c r="AP37" t="str">
        <f>"0"</f>
        <v>0</v>
      </c>
      <c r="AQ37" t="str">
        <f>"3"</f>
        <v>3</v>
      </c>
      <c r="AS37" t="str">
        <f t="shared" si="2"/>
        <v>0</v>
      </c>
      <c r="AT37" t="str">
        <f>"3"</f>
        <v>3</v>
      </c>
      <c r="BH37" t="s">
        <v>118</v>
      </c>
      <c r="BI37">
        <v>0</v>
      </c>
    </row>
    <row r="38" spans="1:94" hidden="1">
      <c r="A38">
        <v>2068484</v>
      </c>
      <c r="B38">
        <v>1472791</v>
      </c>
      <c r="C38" t="s">
        <v>515</v>
      </c>
      <c r="D38" t="s">
        <v>516</v>
      </c>
      <c r="E38" t="s">
        <v>517</v>
      </c>
      <c r="F38" s="1">
        <v>26825</v>
      </c>
      <c r="H38" t="s">
        <v>106</v>
      </c>
      <c r="I38" t="s">
        <v>107</v>
      </c>
      <c r="J38" t="s">
        <v>108</v>
      </c>
      <c r="O38" t="s">
        <v>109</v>
      </c>
      <c r="P38" t="s">
        <v>141</v>
      </c>
      <c r="V38" t="str">
        <f t="shared" si="3"/>
        <v>2020-03-05T00:00:00</v>
      </c>
      <c r="W38" t="str">
        <f t="shared" si="4"/>
        <v>28</v>
      </c>
      <c r="Y38" t="s">
        <v>162</v>
      </c>
      <c r="Z38" t="s">
        <v>111</v>
      </c>
      <c r="AD38" t="s">
        <v>112</v>
      </c>
      <c r="AF38" t="s">
        <v>189</v>
      </c>
      <c r="AG38">
        <v>1</v>
      </c>
      <c r="AH38" t="s">
        <v>152</v>
      </c>
      <c r="AI38" t="s">
        <v>115</v>
      </c>
      <c r="AJ38" t="s">
        <v>163</v>
      </c>
      <c r="AN38" t="s">
        <v>154</v>
      </c>
      <c r="AP38" t="str">
        <f>"0"</f>
        <v>0</v>
      </c>
      <c r="AQ38" t="str">
        <f>"3"</f>
        <v>3</v>
      </c>
      <c r="AS38" t="str">
        <f t="shared" si="2"/>
        <v>0</v>
      </c>
      <c r="AT38" t="str">
        <f>"3"</f>
        <v>3</v>
      </c>
      <c r="BH38" t="s">
        <v>118</v>
      </c>
      <c r="BI38">
        <v>0</v>
      </c>
    </row>
    <row r="39" spans="1:94" hidden="1">
      <c r="A39">
        <v>2068491</v>
      </c>
      <c r="B39">
        <v>1472795</v>
      </c>
      <c r="C39" t="s">
        <v>518</v>
      </c>
      <c r="D39" t="s">
        <v>519</v>
      </c>
      <c r="E39" t="s">
        <v>520</v>
      </c>
      <c r="F39" s="1">
        <v>27241</v>
      </c>
      <c r="H39" t="s">
        <v>106</v>
      </c>
      <c r="I39" t="s">
        <v>107</v>
      </c>
      <c r="J39" t="s">
        <v>108</v>
      </c>
      <c r="O39" t="s">
        <v>109</v>
      </c>
      <c r="P39" t="s">
        <v>141</v>
      </c>
      <c r="V39" t="str">
        <f t="shared" si="3"/>
        <v>2020-03-05T00:00:00</v>
      </c>
      <c r="W39" t="str">
        <f t="shared" si="4"/>
        <v>28</v>
      </c>
      <c r="Y39" t="s">
        <v>162</v>
      </c>
      <c r="Z39" t="s">
        <v>111</v>
      </c>
      <c r="AD39" t="s">
        <v>112</v>
      </c>
      <c r="AF39" t="s">
        <v>189</v>
      </c>
      <c r="AG39">
        <v>1</v>
      </c>
      <c r="AH39" t="s">
        <v>152</v>
      </c>
      <c r="AI39" t="s">
        <v>115</v>
      </c>
      <c r="AJ39" t="s">
        <v>163</v>
      </c>
      <c r="AN39" t="s">
        <v>154</v>
      </c>
      <c r="AP39" t="str">
        <f>"0"</f>
        <v>0</v>
      </c>
      <c r="AQ39" t="str">
        <f>"3"</f>
        <v>3</v>
      </c>
      <c r="AS39" t="str">
        <f t="shared" si="2"/>
        <v>0</v>
      </c>
      <c r="AT39" t="str">
        <f>"3"</f>
        <v>3</v>
      </c>
      <c r="BH39" t="s">
        <v>118</v>
      </c>
      <c r="BI39">
        <v>0</v>
      </c>
    </row>
    <row r="40" spans="1:94" hidden="1">
      <c r="A40">
        <v>2068540</v>
      </c>
      <c r="B40">
        <v>1472810</v>
      </c>
      <c r="C40" t="s">
        <v>521</v>
      </c>
      <c r="D40" t="s">
        <v>522</v>
      </c>
      <c r="E40" t="s">
        <v>523</v>
      </c>
      <c r="F40" s="1">
        <v>34736</v>
      </c>
      <c r="H40" t="s">
        <v>147</v>
      </c>
      <c r="I40" t="s">
        <v>107</v>
      </c>
      <c r="J40" t="s">
        <v>108</v>
      </c>
      <c r="O40" t="s">
        <v>109</v>
      </c>
      <c r="P40" t="s">
        <v>141</v>
      </c>
      <c r="V40" t="str">
        <f t="shared" si="3"/>
        <v>2020-03-05T00:00:00</v>
      </c>
      <c r="W40" t="str">
        <f t="shared" si="4"/>
        <v>28</v>
      </c>
      <c r="Y40" t="s">
        <v>162</v>
      </c>
      <c r="Z40" t="s">
        <v>111</v>
      </c>
      <c r="AD40" t="s">
        <v>112</v>
      </c>
      <c r="AF40" t="s">
        <v>170</v>
      </c>
      <c r="AG40">
        <v>1</v>
      </c>
      <c r="AH40" t="s">
        <v>152</v>
      </c>
      <c r="AI40" t="s">
        <v>115</v>
      </c>
      <c r="AJ40" t="s">
        <v>116</v>
      </c>
      <c r="AN40" t="s">
        <v>154</v>
      </c>
      <c r="AP40" t="str">
        <f>"0"</f>
        <v>0</v>
      </c>
      <c r="AQ40" t="str">
        <f>"3"</f>
        <v>3</v>
      </c>
      <c r="AS40" t="str">
        <f t="shared" si="2"/>
        <v>0</v>
      </c>
      <c r="AT40" t="str">
        <f>"3"</f>
        <v>3</v>
      </c>
      <c r="BH40" t="s">
        <v>118</v>
      </c>
      <c r="BI40">
        <v>0</v>
      </c>
    </row>
    <row r="41" spans="1:94" s="4" customFormat="1">
      <c r="A41" s="4">
        <v>2068572</v>
      </c>
      <c r="B41" s="4">
        <v>1472824</v>
      </c>
      <c r="C41" s="4" t="s">
        <v>483</v>
      </c>
      <c r="D41" s="4" t="s">
        <v>524</v>
      </c>
      <c r="E41" s="4" t="s">
        <v>485</v>
      </c>
      <c r="F41" s="5">
        <v>32003</v>
      </c>
      <c r="H41" s="4" t="s">
        <v>147</v>
      </c>
      <c r="I41" s="4" t="s">
        <v>107</v>
      </c>
      <c r="J41" s="4" t="s">
        <v>108</v>
      </c>
      <c r="O41" s="4" t="s">
        <v>109</v>
      </c>
      <c r="P41" s="4" t="s">
        <v>127</v>
      </c>
      <c r="Q41" s="4" t="s">
        <v>525</v>
      </c>
      <c r="R41" s="4" t="s">
        <v>526</v>
      </c>
      <c r="S41" s="4" t="s">
        <v>527</v>
      </c>
      <c r="T41" s="4" t="str">
        <f>"2020-01-16T00:00:00"</f>
        <v>2020-01-16T00:00:00</v>
      </c>
      <c r="V41" s="4" t="str">
        <f t="shared" si="3"/>
        <v>2020-03-05T00:00:00</v>
      </c>
      <c r="W41" s="4" t="str">
        <f t="shared" si="4"/>
        <v>28</v>
      </c>
      <c r="Y41" s="4" t="s">
        <v>162</v>
      </c>
      <c r="Z41" s="4" t="s">
        <v>111</v>
      </c>
      <c r="AD41" s="4" t="s">
        <v>112</v>
      </c>
      <c r="AF41" s="4" t="s">
        <v>528</v>
      </c>
      <c r="AG41" s="4">
        <v>1</v>
      </c>
      <c r="AH41" s="4" t="s">
        <v>152</v>
      </c>
      <c r="AI41" s="4" t="s">
        <v>115</v>
      </c>
      <c r="AJ41" s="4" t="s">
        <v>153</v>
      </c>
      <c r="AN41" s="4" t="s">
        <v>154</v>
      </c>
      <c r="AP41" s="4" t="str">
        <f>"0"</f>
        <v>0</v>
      </c>
      <c r="AQ41" s="4" t="str">
        <f>"3"</f>
        <v>3</v>
      </c>
      <c r="AS41" s="4" t="str">
        <f t="shared" si="2"/>
        <v>0</v>
      </c>
      <c r="AT41" s="4" t="str">
        <f>"3"</f>
        <v>3</v>
      </c>
      <c r="BH41" s="4" t="s">
        <v>529</v>
      </c>
      <c r="BI41" s="4">
        <v>0.5</v>
      </c>
    </row>
    <row r="42" spans="1:94">
      <c r="A42">
        <v>2068582</v>
      </c>
      <c r="B42">
        <v>1472829</v>
      </c>
      <c r="C42" t="s">
        <v>530</v>
      </c>
      <c r="D42" t="s">
        <v>531</v>
      </c>
      <c r="E42" t="s">
        <v>532</v>
      </c>
      <c r="F42" s="1">
        <v>34419</v>
      </c>
      <c r="H42" t="s">
        <v>147</v>
      </c>
      <c r="I42" t="s">
        <v>107</v>
      </c>
      <c r="J42" t="s">
        <v>108</v>
      </c>
      <c r="O42" t="s">
        <v>109</v>
      </c>
      <c r="P42" t="s">
        <v>141</v>
      </c>
      <c r="V42" t="str">
        <f t="shared" si="3"/>
        <v>2020-03-05T00:00:00</v>
      </c>
      <c r="W42" t="str">
        <f t="shared" si="4"/>
        <v>28</v>
      </c>
      <c r="Y42" t="s">
        <v>162</v>
      </c>
      <c r="Z42" t="s">
        <v>111</v>
      </c>
      <c r="AD42" t="s">
        <v>112</v>
      </c>
      <c r="AF42" t="s">
        <v>113</v>
      </c>
      <c r="AG42">
        <v>0.6</v>
      </c>
      <c r="AH42" t="s">
        <v>152</v>
      </c>
      <c r="AI42" t="s">
        <v>115</v>
      </c>
      <c r="AJ42" t="s">
        <v>116</v>
      </c>
      <c r="AN42" t="s">
        <v>154</v>
      </c>
      <c r="AO42" t="s">
        <v>118</v>
      </c>
      <c r="AP42" t="str">
        <f>"2"</f>
        <v>2</v>
      </c>
      <c r="AQ42" t="str">
        <f>"6"</f>
        <v>6</v>
      </c>
      <c r="AR42" t="str">
        <f>"0"</f>
        <v>0</v>
      </c>
      <c r="AS42" t="str">
        <f t="shared" si="2"/>
        <v>0</v>
      </c>
      <c r="AT42" t="str">
        <f>"4"</f>
        <v>4</v>
      </c>
      <c r="AU42" t="str">
        <f>"hyemet@mail.ru"</f>
        <v>hyemet@mail.ru</v>
      </c>
      <c r="AV42" t="str">
        <f>"87057120094"</f>
        <v>87057120094</v>
      </c>
      <c r="AW42" t="s">
        <v>125</v>
      </c>
      <c r="AZ42" t="s">
        <v>121</v>
      </c>
      <c r="BD42" t="s">
        <v>313</v>
      </c>
      <c r="BE42" t="s">
        <v>123</v>
      </c>
      <c r="BF42">
        <v>0.6</v>
      </c>
      <c r="BG42" t="str">
        <f>"[9]"</f>
        <v>[9]</v>
      </c>
      <c r="BH42" t="s">
        <v>529</v>
      </c>
      <c r="BI42">
        <v>0.5</v>
      </c>
      <c r="BN42" t="s">
        <v>118</v>
      </c>
      <c r="BR42" t="s">
        <v>141</v>
      </c>
      <c r="BU42" t="s">
        <v>533</v>
      </c>
      <c r="BV42" t="s">
        <v>313</v>
      </c>
      <c r="BW42" t="s">
        <v>534</v>
      </c>
      <c r="BX42" t="s">
        <v>427</v>
      </c>
      <c r="BY42" t="s">
        <v>428</v>
      </c>
      <c r="BZ42">
        <v>80</v>
      </c>
      <c r="CA42" t="s">
        <v>535</v>
      </c>
      <c r="CB42" t="s">
        <v>536</v>
      </c>
      <c r="CC42">
        <v>2969</v>
      </c>
      <c r="CD42" t="s">
        <v>313</v>
      </c>
      <c r="CE42" t="s">
        <v>537</v>
      </c>
      <c r="CF42" t="s">
        <v>139</v>
      </c>
      <c r="CG42" s="2">
        <v>45748</v>
      </c>
      <c r="CJ42" t="str">
        <f>"0"</f>
        <v>0</v>
      </c>
      <c r="CM42" t="s">
        <v>141</v>
      </c>
      <c r="CO42" t="s">
        <v>142</v>
      </c>
      <c r="CP42" t="s">
        <v>118</v>
      </c>
    </row>
    <row r="43" spans="1:94" hidden="1">
      <c r="A43">
        <v>2068596</v>
      </c>
      <c r="B43">
        <v>1472838</v>
      </c>
      <c r="C43" t="s">
        <v>538</v>
      </c>
      <c r="D43" t="s">
        <v>539</v>
      </c>
      <c r="E43" t="s">
        <v>540</v>
      </c>
      <c r="F43" s="1">
        <v>35186</v>
      </c>
      <c r="H43" t="s">
        <v>147</v>
      </c>
      <c r="I43" t="s">
        <v>107</v>
      </c>
      <c r="J43" t="s">
        <v>108</v>
      </c>
      <c r="O43" t="s">
        <v>109</v>
      </c>
      <c r="P43" t="s">
        <v>141</v>
      </c>
      <c r="V43" t="str">
        <f t="shared" si="3"/>
        <v>2020-03-05T00:00:00</v>
      </c>
      <c r="W43" t="str">
        <f t="shared" si="4"/>
        <v>28</v>
      </c>
      <c r="Y43" t="s">
        <v>162</v>
      </c>
      <c r="Z43" t="s">
        <v>111</v>
      </c>
      <c r="AD43" t="s">
        <v>112</v>
      </c>
      <c r="AF43" t="s">
        <v>497</v>
      </c>
      <c r="AG43">
        <v>1</v>
      </c>
      <c r="AH43" t="s">
        <v>152</v>
      </c>
      <c r="AI43" t="s">
        <v>115</v>
      </c>
      <c r="AJ43" t="s">
        <v>163</v>
      </c>
      <c r="AN43" t="s">
        <v>154</v>
      </c>
      <c r="AP43" t="str">
        <f>"0"</f>
        <v>0</v>
      </c>
      <c r="AQ43" t="str">
        <f>"3"</f>
        <v>3</v>
      </c>
      <c r="AS43" t="str">
        <f t="shared" si="2"/>
        <v>0</v>
      </c>
      <c r="AT43" t="str">
        <f>"3"</f>
        <v>3</v>
      </c>
      <c r="BH43" t="s">
        <v>118</v>
      </c>
      <c r="BI43">
        <v>0</v>
      </c>
    </row>
    <row r="44" spans="1:94">
      <c r="A44">
        <v>2070008</v>
      </c>
      <c r="B44">
        <v>629692</v>
      </c>
      <c r="C44" t="s">
        <v>541</v>
      </c>
      <c r="D44" t="s">
        <v>502</v>
      </c>
      <c r="E44" t="s">
        <v>542</v>
      </c>
      <c r="F44" s="1">
        <v>33788</v>
      </c>
      <c r="H44" t="s">
        <v>106</v>
      </c>
      <c r="I44" t="s">
        <v>107</v>
      </c>
      <c r="J44" t="s">
        <v>108</v>
      </c>
      <c r="O44" t="s">
        <v>109</v>
      </c>
      <c r="P44" t="s">
        <v>141</v>
      </c>
      <c r="V44" t="str">
        <f>"2020-09-16T00:00:00"</f>
        <v>2020-09-16T00:00:00</v>
      </c>
      <c r="W44" t="str">
        <f>"5"</f>
        <v>5</v>
      </c>
      <c r="Y44" t="s">
        <v>168</v>
      </c>
      <c r="Z44" t="s">
        <v>111</v>
      </c>
      <c r="AD44" t="s">
        <v>112</v>
      </c>
      <c r="AF44" t="s">
        <v>113</v>
      </c>
      <c r="AG44">
        <v>0.6</v>
      </c>
      <c r="AH44" t="s">
        <v>152</v>
      </c>
      <c r="AI44" t="s">
        <v>115</v>
      </c>
      <c r="AJ44" t="s">
        <v>116</v>
      </c>
      <c r="AN44" t="s">
        <v>117</v>
      </c>
      <c r="AO44" t="s">
        <v>118</v>
      </c>
      <c r="AP44" t="str">
        <f>"8"</f>
        <v>8</v>
      </c>
      <c r="AQ44" t="str">
        <f>"12"</f>
        <v>12</v>
      </c>
      <c r="AR44" t="str">
        <f>"1"</f>
        <v>1</v>
      </c>
      <c r="AS44" t="str">
        <f>"1"</f>
        <v>1</v>
      </c>
      <c r="AT44" t="str">
        <f>"4"</f>
        <v>4</v>
      </c>
      <c r="AU44" t="str">
        <f>"Zhabisheva19@mail.ru"</f>
        <v>Zhabisheva19@mail.ru</v>
      </c>
      <c r="AV44" t="str">
        <f>"87059761190"</f>
        <v>87059761190</v>
      </c>
      <c r="AW44" t="s">
        <v>119</v>
      </c>
      <c r="AX44" t="s">
        <v>120</v>
      </c>
      <c r="AZ44" t="s">
        <v>121</v>
      </c>
      <c r="BD44" t="s">
        <v>216</v>
      </c>
      <c r="BE44" t="s">
        <v>123</v>
      </c>
      <c r="BF44">
        <v>0.6</v>
      </c>
      <c r="BG44" t="str">
        <f>"[10]"</f>
        <v>[10]</v>
      </c>
      <c r="BH44" t="s">
        <v>118</v>
      </c>
      <c r="BI44">
        <v>0</v>
      </c>
      <c r="BN44" t="s">
        <v>126</v>
      </c>
      <c r="BR44" t="s">
        <v>127</v>
      </c>
      <c r="BU44" t="s">
        <v>543</v>
      </c>
      <c r="BV44" t="s">
        <v>544</v>
      </c>
      <c r="BW44" t="s">
        <v>545</v>
      </c>
      <c r="BX44" t="s">
        <v>546</v>
      </c>
      <c r="BY44" t="s">
        <v>547</v>
      </c>
      <c r="BZ44" t="s">
        <v>548</v>
      </c>
      <c r="CA44" t="s">
        <v>549</v>
      </c>
      <c r="CB44" t="s">
        <v>550</v>
      </c>
      <c r="CC44" t="s">
        <v>551</v>
      </c>
      <c r="CD44" t="s">
        <v>216</v>
      </c>
      <c r="CE44" t="s">
        <v>552</v>
      </c>
      <c r="CF44" t="s">
        <v>139</v>
      </c>
      <c r="CG44" t="s">
        <v>140</v>
      </c>
      <c r="CJ44" t="str">
        <f>"0"</f>
        <v>0</v>
      </c>
      <c r="CM44" t="s">
        <v>141</v>
      </c>
      <c r="CO44" t="s">
        <v>142</v>
      </c>
      <c r="CP44" t="s">
        <v>118</v>
      </c>
    </row>
    <row r="45" spans="1:94">
      <c r="A45">
        <v>2069596</v>
      </c>
      <c r="B45">
        <v>643317</v>
      </c>
      <c r="C45" t="s">
        <v>553</v>
      </c>
      <c r="D45" t="s">
        <v>554</v>
      </c>
      <c r="E45" t="s">
        <v>555</v>
      </c>
      <c r="F45" s="1">
        <v>34541</v>
      </c>
      <c r="H45" t="s">
        <v>147</v>
      </c>
      <c r="I45" t="s">
        <v>107</v>
      </c>
      <c r="J45" t="s">
        <v>108</v>
      </c>
      <c r="O45" t="s">
        <v>109</v>
      </c>
      <c r="P45" t="s">
        <v>141</v>
      </c>
      <c r="V45" t="str">
        <f>"2020-03-04T00:00:00"</f>
        <v>2020-03-04T00:00:00</v>
      </c>
      <c r="W45" t="str">
        <f>"27"</f>
        <v>27</v>
      </c>
      <c r="Y45" t="s">
        <v>556</v>
      </c>
      <c r="Z45" t="s">
        <v>111</v>
      </c>
      <c r="AD45" t="s">
        <v>112</v>
      </c>
      <c r="AF45" t="s">
        <v>113</v>
      </c>
      <c r="AG45">
        <v>0.9</v>
      </c>
      <c r="AH45" t="s">
        <v>152</v>
      </c>
      <c r="AI45" t="s">
        <v>557</v>
      </c>
      <c r="AJ45" t="s">
        <v>558</v>
      </c>
      <c r="AN45" t="s">
        <v>117</v>
      </c>
      <c r="AO45" t="s">
        <v>118</v>
      </c>
      <c r="AP45" t="str">
        <f>"2"</f>
        <v>2</v>
      </c>
      <c r="AQ45" t="str">
        <f>"6"</f>
        <v>6</v>
      </c>
      <c r="AR45" t="str">
        <f>"3"</f>
        <v>3</v>
      </c>
      <c r="AS45" t="str">
        <f>"3"</f>
        <v>3</v>
      </c>
      <c r="AT45" t="str">
        <f>"4"</f>
        <v>4</v>
      </c>
      <c r="AU45" t="str">
        <f>"Orda9494@mail.ru"</f>
        <v>Orda9494@mail.ru</v>
      </c>
      <c r="AV45" t="str">
        <f>"87714990011"</f>
        <v>87714990011</v>
      </c>
      <c r="AW45" t="s">
        <v>310</v>
      </c>
      <c r="AX45" t="s">
        <v>120</v>
      </c>
      <c r="AZ45" t="s">
        <v>121</v>
      </c>
      <c r="BD45" t="s">
        <v>394</v>
      </c>
      <c r="BE45" t="s">
        <v>123</v>
      </c>
      <c r="BF45">
        <v>0.9</v>
      </c>
      <c r="BG45" t="str">
        <f>"[14]"</f>
        <v>[14]</v>
      </c>
      <c r="BH45" t="s">
        <v>170</v>
      </c>
      <c r="BI45">
        <v>0.5</v>
      </c>
      <c r="BN45" t="s">
        <v>296</v>
      </c>
      <c r="BR45" t="s">
        <v>127</v>
      </c>
      <c r="BU45" t="s">
        <v>559</v>
      </c>
      <c r="BV45" t="s">
        <v>560</v>
      </c>
      <c r="BW45" t="s">
        <v>561</v>
      </c>
      <c r="BX45" t="s">
        <v>562</v>
      </c>
      <c r="BY45" t="s">
        <v>247</v>
      </c>
      <c r="BZ45" t="s">
        <v>563</v>
      </c>
      <c r="CA45" t="s">
        <v>564</v>
      </c>
      <c r="CB45" t="s">
        <v>565</v>
      </c>
      <c r="CC45" t="s">
        <v>566</v>
      </c>
      <c r="CD45" t="s">
        <v>394</v>
      </c>
      <c r="CE45" t="s">
        <v>567</v>
      </c>
      <c r="CF45" t="s">
        <v>139</v>
      </c>
      <c r="CG45" t="s">
        <v>140</v>
      </c>
      <c r="CJ45" t="str">
        <f>"0"</f>
        <v>0</v>
      </c>
      <c r="CM45" t="s">
        <v>127</v>
      </c>
      <c r="CO45" t="s">
        <v>142</v>
      </c>
      <c r="CP45" t="s">
        <v>118</v>
      </c>
    </row>
    <row r="46" spans="1:94" hidden="1">
      <c r="A46">
        <v>2631611</v>
      </c>
      <c r="B46">
        <v>1472819</v>
      </c>
      <c r="C46" t="s">
        <v>568</v>
      </c>
      <c r="D46" t="s">
        <v>569</v>
      </c>
      <c r="E46" t="s">
        <v>570</v>
      </c>
      <c r="F46" s="1">
        <v>36061</v>
      </c>
      <c r="H46" t="s">
        <v>106</v>
      </c>
      <c r="I46" t="s">
        <v>107</v>
      </c>
      <c r="J46" t="s">
        <v>108</v>
      </c>
      <c r="O46" t="s">
        <v>109</v>
      </c>
      <c r="P46" t="s">
        <v>141</v>
      </c>
      <c r="V46" t="str">
        <f>"2020-03-05T00:00:00"</f>
        <v>2020-03-05T00:00:00</v>
      </c>
      <c r="W46" t="str">
        <f>"28"</f>
        <v>28</v>
      </c>
      <c r="Y46" t="s">
        <v>158</v>
      </c>
      <c r="Z46" t="s">
        <v>111</v>
      </c>
      <c r="AD46" t="s">
        <v>112</v>
      </c>
      <c r="AF46" t="s">
        <v>189</v>
      </c>
      <c r="AG46">
        <v>1</v>
      </c>
      <c r="AH46" t="s">
        <v>114</v>
      </c>
      <c r="AI46" t="s">
        <v>115</v>
      </c>
      <c r="AJ46" t="s">
        <v>163</v>
      </c>
      <c r="AN46" t="s">
        <v>154</v>
      </c>
      <c r="AP46" t="str">
        <f>"0"</f>
        <v>0</v>
      </c>
      <c r="AQ46" t="str">
        <f>"3"</f>
        <v>3</v>
      </c>
      <c r="AS46" t="str">
        <f>"0"</f>
        <v>0</v>
      </c>
      <c r="AT46" t="str">
        <f>"3"</f>
        <v>3</v>
      </c>
      <c r="BH46" t="s">
        <v>118</v>
      </c>
      <c r="BI46">
        <v>0</v>
      </c>
    </row>
    <row r="47" spans="1:94" hidden="1">
      <c r="A47">
        <v>2068611</v>
      </c>
      <c r="B47">
        <v>1472845</v>
      </c>
      <c r="C47" t="s">
        <v>339</v>
      </c>
      <c r="D47" t="s">
        <v>571</v>
      </c>
      <c r="E47" t="s">
        <v>572</v>
      </c>
      <c r="F47" s="1">
        <v>23353</v>
      </c>
      <c r="H47" t="s">
        <v>106</v>
      </c>
      <c r="I47" t="s">
        <v>107</v>
      </c>
      <c r="J47" t="s">
        <v>108</v>
      </c>
      <c r="O47" t="s">
        <v>109</v>
      </c>
      <c r="P47" t="s">
        <v>141</v>
      </c>
      <c r="V47" t="str">
        <f>"2020-03-05T00:00:00"</f>
        <v>2020-03-05T00:00:00</v>
      </c>
      <c r="W47" t="str">
        <f>"28"</f>
        <v>28</v>
      </c>
      <c r="Y47" t="s">
        <v>162</v>
      </c>
      <c r="Z47" t="s">
        <v>111</v>
      </c>
      <c r="AD47" t="s">
        <v>112</v>
      </c>
      <c r="AF47" t="s">
        <v>189</v>
      </c>
      <c r="AG47">
        <v>1</v>
      </c>
      <c r="AH47" t="s">
        <v>152</v>
      </c>
      <c r="AI47" t="s">
        <v>115</v>
      </c>
      <c r="AJ47" t="s">
        <v>163</v>
      </c>
      <c r="AN47" t="s">
        <v>154</v>
      </c>
      <c r="AP47" t="str">
        <f>"20"</f>
        <v>20</v>
      </c>
      <c r="AQ47" t="str">
        <f>"23"</f>
        <v>23</v>
      </c>
      <c r="AS47" t="str">
        <f>"0"</f>
        <v>0</v>
      </c>
      <c r="AT47" t="str">
        <f>"3"</f>
        <v>3</v>
      </c>
      <c r="BH47" t="s">
        <v>118</v>
      </c>
      <c r="BI47">
        <v>0</v>
      </c>
    </row>
    <row r="48" spans="1:94">
      <c r="A48">
        <v>2069791</v>
      </c>
      <c r="B48">
        <v>1473441</v>
      </c>
      <c r="C48" t="s">
        <v>573</v>
      </c>
      <c r="D48" t="s">
        <v>574</v>
      </c>
      <c r="E48" t="s">
        <v>575</v>
      </c>
      <c r="F48" s="1">
        <v>35452</v>
      </c>
      <c r="H48" t="s">
        <v>147</v>
      </c>
      <c r="I48" t="s">
        <v>107</v>
      </c>
      <c r="J48" t="s">
        <v>108</v>
      </c>
      <c r="O48" t="s">
        <v>109</v>
      </c>
      <c r="P48" t="s">
        <v>141</v>
      </c>
      <c r="V48" t="str">
        <f>"2020-09-11T00:00:00"</f>
        <v>2020-09-11T00:00:00</v>
      </c>
      <c r="W48" t="str">
        <f>"25"</f>
        <v>25</v>
      </c>
      <c r="Y48" t="s">
        <v>168</v>
      </c>
      <c r="Z48" t="s">
        <v>111</v>
      </c>
      <c r="AD48" t="s">
        <v>112</v>
      </c>
      <c r="AF48" t="s">
        <v>113</v>
      </c>
      <c r="AG48">
        <v>1</v>
      </c>
      <c r="AH48" t="s">
        <v>152</v>
      </c>
      <c r="AI48" t="s">
        <v>115</v>
      </c>
      <c r="AJ48" t="s">
        <v>116</v>
      </c>
      <c r="AN48" t="s">
        <v>117</v>
      </c>
      <c r="AO48" t="s">
        <v>118</v>
      </c>
      <c r="AP48" t="str">
        <f>"0"</f>
        <v>0</v>
      </c>
      <c r="AQ48" t="str">
        <f>"4"</f>
        <v>4</v>
      </c>
      <c r="AR48" t="str">
        <f>"3"</f>
        <v>3</v>
      </c>
      <c r="AS48" t="str">
        <f>"3"</f>
        <v>3</v>
      </c>
      <c r="AT48" t="str">
        <f>"4"</f>
        <v>4</v>
      </c>
      <c r="AU48" t="str">
        <f>"ermatmahan@mail.ru"</f>
        <v>ermatmahan@mail.ru</v>
      </c>
      <c r="AV48" t="str">
        <f>"87763091197"</f>
        <v>87763091197</v>
      </c>
      <c r="AW48" t="s">
        <v>119</v>
      </c>
      <c r="AX48" t="s">
        <v>120</v>
      </c>
      <c r="AZ48" t="s">
        <v>121</v>
      </c>
      <c r="BD48" t="s">
        <v>242</v>
      </c>
      <c r="BE48" t="s">
        <v>123</v>
      </c>
      <c r="BF48">
        <v>1</v>
      </c>
      <c r="BG48" t="str">
        <f>"[16]"</f>
        <v>[16]</v>
      </c>
      <c r="BH48" t="s">
        <v>118</v>
      </c>
      <c r="BI48">
        <v>0</v>
      </c>
      <c r="BN48" t="s">
        <v>576</v>
      </c>
      <c r="BR48" t="s">
        <v>127</v>
      </c>
      <c r="BU48" t="s">
        <v>577</v>
      </c>
      <c r="BV48" t="s">
        <v>578</v>
      </c>
      <c r="BW48" t="s">
        <v>579</v>
      </c>
      <c r="BX48" t="s">
        <v>580</v>
      </c>
      <c r="BY48" t="s">
        <v>132</v>
      </c>
      <c r="BZ48" t="s">
        <v>581</v>
      </c>
      <c r="CA48" t="s">
        <v>582</v>
      </c>
      <c r="CB48" t="s">
        <v>583</v>
      </c>
      <c r="CC48" t="s">
        <v>584</v>
      </c>
      <c r="CD48" t="s">
        <v>242</v>
      </c>
      <c r="CE48" t="s">
        <v>585</v>
      </c>
      <c r="CF48" t="s">
        <v>139</v>
      </c>
      <c r="CG48" s="2">
        <v>45748</v>
      </c>
      <c r="CJ48" t="str">
        <f>"0"</f>
        <v>0</v>
      </c>
      <c r="CM48" t="s">
        <v>141</v>
      </c>
      <c r="CO48" t="s">
        <v>398</v>
      </c>
      <c r="CP48" t="s">
        <v>118</v>
      </c>
    </row>
    <row r="49" spans="1:94">
      <c r="A49">
        <v>2069796</v>
      </c>
      <c r="B49">
        <v>1473445</v>
      </c>
      <c r="C49" t="s">
        <v>586</v>
      </c>
      <c r="D49" t="s">
        <v>587</v>
      </c>
      <c r="E49" t="s">
        <v>588</v>
      </c>
      <c r="F49" s="1">
        <v>35755</v>
      </c>
      <c r="H49" t="s">
        <v>147</v>
      </c>
      <c r="I49" t="s">
        <v>107</v>
      </c>
      <c r="J49" t="s">
        <v>108</v>
      </c>
      <c r="O49" t="s">
        <v>109</v>
      </c>
      <c r="P49" t="s">
        <v>141</v>
      </c>
      <c r="V49" t="str">
        <f>"2019-09-11T00:00:00"</f>
        <v>2019-09-11T00:00:00</v>
      </c>
      <c r="W49" t="str">
        <f>"05"</f>
        <v>05</v>
      </c>
      <c r="Y49" t="s">
        <v>168</v>
      </c>
      <c r="Z49" t="s">
        <v>111</v>
      </c>
      <c r="AD49" t="s">
        <v>112</v>
      </c>
      <c r="AE49" t="s">
        <v>141</v>
      </c>
      <c r="AF49" t="s">
        <v>113</v>
      </c>
      <c r="AG49">
        <v>0.6</v>
      </c>
      <c r="AH49" t="s">
        <v>152</v>
      </c>
      <c r="AI49" t="s">
        <v>115</v>
      </c>
      <c r="AJ49" t="s">
        <v>116</v>
      </c>
      <c r="AN49" t="s">
        <v>117</v>
      </c>
      <c r="AO49" t="s">
        <v>118</v>
      </c>
      <c r="AP49" t="str">
        <f>"0"</f>
        <v>0</v>
      </c>
      <c r="AQ49" t="str">
        <f>"5"</f>
        <v>5</v>
      </c>
      <c r="AR49" t="str">
        <f>"2"</f>
        <v>2</v>
      </c>
      <c r="AS49" t="str">
        <f>"2"</f>
        <v>2</v>
      </c>
      <c r="AT49" t="str">
        <f>"5"</f>
        <v>5</v>
      </c>
      <c r="AU49" t="str">
        <f>"rakhman.zhangali97@mail.ru"</f>
        <v>rakhman.zhangali97@mail.ru</v>
      </c>
      <c r="AV49" t="str">
        <f>"87713666719"</f>
        <v>87713666719</v>
      </c>
      <c r="AW49" t="s">
        <v>119</v>
      </c>
      <c r="AX49" t="s">
        <v>120</v>
      </c>
      <c r="AZ49" t="s">
        <v>121</v>
      </c>
      <c r="BD49" t="s">
        <v>313</v>
      </c>
      <c r="BE49" t="s">
        <v>123</v>
      </c>
      <c r="BF49">
        <v>0.6</v>
      </c>
      <c r="BG49" t="str">
        <f>"[9]"</f>
        <v>[9]</v>
      </c>
      <c r="BH49" t="s">
        <v>118</v>
      </c>
      <c r="BI49">
        <v>0</v>
      </c>
      <c r="BN49" t="s">
        <v>126</v>
      </c>
      <c r="BR49" t="s">
        <v>127</v>
      </c>
      <c r="BU49" t="s">
        <v>589</v>
      </c>
      <c r="BV49" t="s">
        <v>590</v>
      </c>
      <c r="BW49" t="s">
        <v>591</v>
      </c>
      <c r="BX49" t="s">
        <v>204</v>
      </c>
      <c r="BY49" t="s">
        <v>175</v>
      </c>
      <c r="BZ49" t="s">
        <v>592</v>
      </c>
      <c r="CA49" t="s">
        <v>593</v>
      </c>
      <c r="CB49" t="s">
        <v>594</v>
      </c>
      <c r="CC49" t="s">
        <v>595</v>
      </c>
      <c r="CD49" t="s">
        <v>313</v>
      </c>
      <c r="CE49" t="s">
        <v>596</v>
      </c>
      <c r="CF49" t="s">
        <v>139</v>
      </c>
      <c r="CG49" t="s">
        <v>140</v>
      </c>
      <c r="CJ49" t="str">
        <f>"0"</f>
        <v>0</v>
      </c>
      <c r="CM49" t="s">
        <v>141</v>
      </c>
      <c r="CO49" t="s">
        <v>142</v>
      </c>
      <c r="CP49" t="s">
        <v>118</v>
      </c>
    </row>
    <row r="50" spans="1:94">
      <c r="A50">
        <v>2069800</v>
      </c>
      <c r="B50">
        <v>1473448</v>
      </c>
      <c r="C50" t="s">
        <v>597</v>
      </c>
      <c r="D50" t="s">
        <v>598</v>
      </c>
      <c r="E50" t="s">
        <v>513</v>
      </c>
      <c r="F50" s="1">
        <v>32613</v>
      </c>
      <c r="H50" t="s">
        <v>106</v>
      </c>
      <c r="I50" t="s">
        <v>107</v>
      </c>
      <c r="J50" t="s">
        <v>108</v>
      </c>
      <c r="O50" t="s">
        <v>109</v>
      </c>
      <c r="P50" t="s">
        <v>141</v>
      </c>
      <c r="V50" t="str">
        <f>"2018-08-31T00:00:00"</f>
        <v>2018-08-31T00:00:00</v>
      </c>
      <c r="W50" t="str">
        <f>"39"</f>
        <v>39</v>
      </c>
      <c r="Y50" t="s">
        <v>168</v>
      </c>
      <c r="Z50" t="s">
        <v>111</v>
      </c>
      <c r="AD50" t="s">
        <v>112</v>
      </c>
      <c r="AF50" t="s">
        <v>113</v>
      </c>
      <c r="AG50">
        <v>1.1000000000000001</v>
      </c>
      <c r="AH50" t="s">
        <v>152</v>
      </c>
      <c r="AI50" t="s">
        <v>115</v>
      </c>
      <c r="AJ50" t="s">
        <v>116</v>
      </c>
      <c r="AN50" t="s">
        <v>117</v>
      </c>
      <c r="AO50" t="s">
        <v>118</v>
      </c>
      <c r="AP50" t="str">
        <f>"3"</f>
        <v>3</v>
      </c>
      <c r="AQ50" t="str">
        <f>"8"</f>
        <v>8</v>
      </c>
      <c r="AR50" t="str">
        <f>"3"</f>
        <v>3</v>
      </c>
      <c r="AS50" t="str">
        <f>"3"</f>
        <v>3</v>
      </c>
      <c r="AT50" t="str">
        <f>"5"</f>
        <v>5</v>
      </c>
      <c r="AU50" t="str">
        <f>"guljan_89_89_89@mail.ru"</f>
        <v>guljan_89_89_89@mail.ru</v>
      </c>
      <c r="AV50" t="str">
        <f>"87776798604"</f>
        <v>87776798604</v>
      </c>
      <c r="AW50" t="s">
        <v>310</v>
      </c>
      <c r="AX50" t="s">
        <v>257</v>
      </c>
      <c r="AZ50" t="s">
        <v>121</v>
      </c>
      <c r="BD50" t="s">
        <v>599</v>
      </c>
      <c r="BE50" t="s">
        <v>123</v>
      </c>
      <c r="BF50">
        <v>1.1000000000000001</v>
      </c>
      <c r="BG50" t="str">
        <f>"[17]"</f>
        <v>[17]</v>
      </c>
      <c r="BH50" t="s">
        <v>118</v>
      </c>
      <c r="BI50">
        <v>0</v>
      </c>
      <c r="BN50" t="s">
        <v>126</v>
      </c>
      <c r="BR50" t="s">
        <v>127</v>
      </c>
      <c r="BU50" t="s">
        <v>600</v>
      </c>
      <c r="BV50" t="s">
        <v>601</v>
      </c>
      <c r="BW50" t="s">
        <v>602</v>
      </c>
      <c r="BX50" t="s">
        <v>603</v>
      </c>
      <c r="BY50" t="s">
        <v>132</v>
      </c>
      <c r="BZ50" t="s">
        <v>604</v>
      </c>
      <c r="CA50" t="s">
        <v>605</v>
      </c>
      <c r="CB50" t="s">
        <v>606</v>
      </c>
      <c r="CC50" t="s">
        <v>607</v>
      </c>
      <c r="CD50" t="s">
        <v>599</v>
      </c>
      <c r="CE50" t="s">
        <v>608</v>
      </c>
      <c r="CG50" t="s">
        <v>140</v>
      </c>
      <c r="CH50" t="s">
        <v>118</v>
      </c>
      <c r="CJ50" t="str">
        <f>"0"</f>
        <v>0</v>
      </c>
      <c r="CM50" t="s">
        <v>127</v>
      </c>
      <c r="CO50" t="s">
        <v>142</v>
      </c>
      <c r="CP50" t="s">
        <v>118</v>
      </c>
    </row>
    <row r="51" spans="1:94" hidden="1">
      <c r="A51">
        <v>2631459</v>
      </c>
      <c r="B51">
        <v>1714570</v>
      </c>
      <c r="C51" t="s">
        <v>609</v>
      </c>
      <c r="D51" t="s">
        <v>610</v>
      </c>
      <c r="E51" t="s">
        <v>611</v>
      </c>
      <c r="F51" s="1">
        <v>34947</v>
      </c>
      <c r="H51" t="s">
        <v>147</v>
      </c>
      <c r="I51" t="s">
        <v>107</v>
      </c>
      <c r="J51" t="s">
        <v>108</v>
      </c>
      <c r="O51" t="s">
        <v>109</v>
      </c>
      <c r="P51" t="s">
        <v>141</v>
      </c>
      <c r="V51" t="str">
        <f>"2022-11-08T00:00:00"</f>
        <v>2022-11-08T00:00:00</v>
      </c>
      <c r="W51" t="str">
        <f>"22"</f>
        <v>22</v>
      </c>
      <c r="Y51" t="s">
        <v>612</v>
      </c>
      <c r="Z51" t="s">
        <v>111</v>
      </c>
      <c r="AD51" t="s">
        <v>112</v>
      </c>
      <c r="AF51" t="s">
        <v>613</v>
      </c>
      <c r="AG51">
        <v>1</v>
      </c>
      <c r="AH51" t="s">
        <v>114</v>
      </c>
      <c r="AI51" t="s">
        <v>115</v>
      </c>
      <c r="AJ51" t="s">
        <v>614</v>
      </c>
      <c r="AN51" t="s">
        <v>154</v>
      </c>
      <c r="AP51" t="str">
        <f>"0"</f>
        <v>0</v>
      </c>
      <c r="AQ51" t="str">
        <f>"1"</f>
        <v>1</v>
      </c>
      <c r="AS51" t="str">
        <f>"0"</f>
        <v>0</v>
      </c>
      <c r="AT51" t="str">
        <f>"1"</f>
        <v>1</v>
      </c>
      <c r="BH51" t="s">
        <v>185</v>
      </c>
      <c r="BI51">
        <v>0.5</v>
      </c>
    </row>
    <row r="52" spans="1:94">
      <c r="A52">
        <v>2631615</v>
      </c>
      <c r="B52">
        <v>1714641</v>
      </c>
      <c r="C52" t="s">
        <v>615</v>
      </c>
      <c r="D52" t="s">
        <v>616</v>
      </c>
      <c r="E52" t="s">
        <v>617</v>
      </c>
      <c r="F52" s="1">
        <v>31605</v>
      </c>
      <c r="H52" t="s">
        <v>106</v>
      </c>
      <c r="I52" t="s">
        <v>107</v>
      </c>
      <c r="J52" t="s">
        <v>108</v>
      </c>
      <c r="O52" t="s">
        <v>109</v>
      </c>
      <c r="P52" t="s">
        <v>141</v>
      </c>
      <c r="V52" t="str">
        <f>"2008-09-01T00:00:00"</f>
        <v>2008-09-01T00:00:00</v>
      </c>
      <c r="W52" t="str">
        <f>"89"</f>
        <v>89</v>
      </c>
      <c r="Y52" t="s">
        <v>158</v>
      </c>
      <c r="Z52" t="s">
        <v>111</v>
      </c>
      <c r="AD52" t="s">
        <v>112</v>
      </c>
      <c r="AE52" t="s">
        <v>141</v>
      </c>
      <c r="AF52" t="s">
        <v>113</v>
      </c>
      <c r="AG52">
        <v>0.2</v>
      </c>
      <c r="AH52" t="s">
        <v>114</v>
      </c>
      <c r="AI52" t="s">
        <v>115</v>
      </c>
      <c r="AJ52" t="s">
        <v>116</v>
      </c>
      <c r="AN52" t="s">
        <v>117</v>
      </c>
      <c r="AO52" t="s">
        <v>118</v>
      </c>
      <c r="AP52" t="str">
        <f>"0"</f>
        <v>0</v>
      </c>
      <c r="AQ52" t="str">
        <f>"16"</f>
        <v>16</v>
      </c>
      <c r="AR52" t="str">
        <f>"0"</f>
        <v>0</v>
      </c>
      <c r="AS52" t="str">
        <f>"0"</f>
        <v>0</v>
      </c>
      <c r="AT52" t="str">
        <f>"16"</f>
        <v>16</v>
      </c>
      <c r="AU52" t="str">
        <f>"Ainasg_123@mail.ru"</f>
        <v>Ainasg_123@mail.ru</v>
      </c>
      <c r="AV52" t="str">
        <f>"87718972897"</f>
        <v>87718972897</v>
      </c>
      <c r="AW52" t="s">
        <v>125</v>
      </c>
      <c r="AZ52" t="s">
        <v>121</v>
      </c>
      <c r="BD52" t="s">
        <v>295</v>
      </c>
      <c r="BE52" t="s">
        <v>123</v>
      </c>
      <c r="BF52">
        <v>0.2</v>
      </c>
      <c r="BG52" t="str">
        <f>"[3]"</f>
        <v>[3]</v>
      </c>
      <c r="BH52" t="s">
        <v>618</v>
      </c>
      <c r="BI52" t="s">
        <v>619</v>
      </c>
      <c r="BN52" t="s">
        <v>118</v>
      </c>
      <c r="BR52" t="s">
        <v>141</v>
      </c>
      <c r="BU52" t="s">
        <v>171</v>
      </c>
      <c r="BV52" t="s">
        <v>620</v>
      </c>
      <c r="BW52" t="s">
        <v>621</v>
      </c>
      <c r="BX52" t="s">
        <v>332</v>
      </c>
      <c r="BY52" t="s">
        <v>175</v>
      </c>
      <c r="BZ52" t="s">
        <v>377</v>
      </c>
      <c r="CA52" t="s">
        <v>622</v>
      </c>
      <c r="CB52" t="s">
        <v>623</v>
      </c>
      <c r="CC52" t="s">
        <v>624</v>
      </c>
      <c r="CD52" t="s">
        <v>295</v>
      </c>
      <c r="CE52" t="s">
        <v>625</v>
      </c>
      <c r="CF52" t="s">
        <v>139</v>
      </c>
      <c r="CG52" t="s">
        <v>140</v>
      </c>
      <c r="CJ52" t="str">
        <f>"0"</f>
        <v>0</v>
      </c>
      <c r="CM52" t="s">
        <v>141</v>
      </c>
      <c r="CO52" t="s">
        <v>142</v>
      </c>
      <c r="CP52" t="s">
        <v>118</v>
      </c>
    </row>
    <row r="53" spans="1:94" hidden="1">
      <c r="A53">
        <v>2631618</v>
      </c>
      <c r="B53">
        <v>1714642</v>
      </c>
      <c r="C53" t="s">
        <v>626</v>
      </c>
      <c r="D53" t="s">
        <v>627</v>
      </c>
      <c r="E53" t="s">
        <v>628</v>
      </c>
      <c r="F53" s="1">
        <v>36722</v>
      </c>
      <c r="H53" t="s">
        <v>106</v>
      </c>
      <c r="I53" t="s">
        <v>107</v>
      </c>
      <c r="J53" t="s">
        <v>108</v>
      </c>
      <c r="O53" t="s">
        <v>109</v>
      </c>
      <c r="P53" t="s">
        <v>141</v>
      </c>
      <c r="V53" t="str">
        <f>"2021-04-16T00:00:00"</f>
        <v>2021-04-16T00:00:00</v>
      </c>
      <c r="W53" t="str">
        <f>"90"</f>
        <v>90</v>
      </c>
      <c r="Y53" t="s">
        <v>168</v>
      </c>
      <c r="Z53" t="s">
        <v>111</v>
      </c>
      <c r="AD53" t="s">
        <v>112</v>
      </c>
      <c r="AF53" t="s">
        <v>514</v>
      </c>
      <c r="AG53">
        <v>1</v>
      </c>
      <c r="AH53" t="s">
        <v>114</v>
      </c>
      <c r="AI53" t="s">
        <v>115</v>
      </c>
      <c r="AJ53" t="s">
        <v>614</v>
      </c>
      <c r="AN53" t="s">
        <v>117</v>
      </c>
      <c r="AP53" t="str">
        <f>"0"</f>
        <v>0</v>
      </c>
      <c r="AQ53" t="str">
        <f>"2"</f>
        <v>2</v>
      </c>
      <c r="AS53" t="str">
        <f>"0"</f>
        <v>0</v>
      </c>
      <c r="AT53" t="str">
        <f>"2"</f>
        <v>2</v>
      </c>
      <c r="BH53" t="s">
        <v>118</v>
      </c>
      <c r="BI53">
        <v>0</v>
      </c>
    </row>
  </sheetData>
  <autoFilter ref="A1:CY53">
    <filterColumn colId="31">
      <filters>
        <filter val="бастауыш сынып мұғалімі"/>
        <filter val="директор"/>
        <filter val="кітапханашы"/>
        <filter val="қосымша білім педагогы"/>
        <filter val="мектепалды даярлық тобының/сыныбының педагогі"/>
        <filter val="меңгерушінің шаруашылық бөлім жөніндегі орынбасары"/>
        <filter val="мұғалім-дефектолог"/>
        <filter val="оқытушы/ мұғалім"/>
        <filter val="орта білім беру ұйымдарының бастапқы әскери және технологиялық даярлығының педагог-ұйымдастырушысы"/>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1</vt:i4>
      </vt:variant>
    </vt:vector>
  </HeadingPairs>
  <TitlesOfParts>
    <vt:vector size="1" baseType="lpstr">
      <vt:lpstr>Персонал</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2025-09-12T04:48:40Z</dcterms:created>
  <dcterms:modified xsi:type="dcterms:W3CDTF">2025-09-12T06:52:10Z</dcterms:modified>
</cp:coreProperties>
</file>